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1340" windowHeight="8835" tabRatio="696"/>
  </bookViews>
  <sheets>
    <sheet name="ภาระค่าใช้จ่าย ข้อ 9" sheetId="32" r:id="rId1"/>
    <sheet name="แผน 61" sheetId="21" state="hidden" r:id="rId2"/>
    <sheet name="ปรับปรุ่งเงินเดือน 1 มค 59  (2)" sheetId="20" state="hidden" r:id="rId3"/>
    <sheet name="ปรับปรุ่งเงินเดือน 1 มค 59 (ต)" sheetId="19" state="hidden" r:id="rId4"/>
    <sheet name="ปรับปรุ่งเงินเดือน 1 มค 59" sheetId="18" state="hidden" r:id="rId5"/>
    <sheet name="ปรับปรุงทึ่1 อนุมัติแล้ว พค" sheetId="17" state="hidden" r:id="rId6"/>
    <sheet name="ปรับปรุงทึ่ 1  อนุมัติแล้ว (พค)" sheetId="15" state="hidden" r:id="rId7"/>
    <sheet name="Sheet1" sheetId="34" r:id="rId8"/>
  </sheets>
  <definedNames>
    <definedName name="_xlnm.Print_Titles" localSheetId="0">'ภาระค่าใช้จ่าย ข้อ 9'!$2:$5</definedName>
  </definedNames>
  <calcPr calcId="124519"/>
</workbook>
</file>

<file path=xl/calcChain.xml><?xml version="1.0" encoding="utf-8"?>
<calcChain xmlns="http://schemas.openxmlformats.org/spreadsheetml/2006/main">
  <c r="U132" i="32"/>
  <c r="T132"/>
  <c r="S132"/>
  <c r="T31"/>
  <c r="U31" s="1"/>
  <c r="S31"/>
  <c r="R31"/>
  <c r="V31" l="1"/>
  <c r="O114" l="1"/>
  <c r="R114" s="1"/>
  <c r="S118"/>
  <c r="T118" s="1"/>
  <c r="U118" s="1"/>
  <c r="R118"/>
  <c r="S123"/>
  <c r="T123" s="1"/>
  <c r="U123" s="1"/>
  <c r="R123"/>
  <c r="G126"/>
  <c r="S126" s="1"/>
  <c r="T126" s="1"/>
  <c r="U126" s="1"/>
  <c r="G121"/>
  <c r="G111"/>
  <c r="S111" s="1"/>
  <c r="T111" s="1"/>
  <c r="U111" s="1"/>
  <c r="G109"/>
  <c r="S109" s="1"/>
  <c r="T109" s="1"/>
  <c r="U109" s="1"/>
  <c r="G107"/>
  <c r="S116"/>
  <c r="T116" s="1"/>
  <c r="U116" s="1"/>
  <c r="R116"/>
  <c r="G83"/>
  <c r="S83" s="1"/>
  <c r="T83" s="1"/>
  <c r="U83" s="1"/>
  <c r="G81"/>
  <c r="G69"/>
  <c r="S69" s="1"/>
  <c r="T69" s="1"/>
  <c r="U69" s="1"/>
  <c r="G78"/>
  <c r="S78" s="1"/>
  <c r="T78" s="1"/>
  <c r="U78" s="1"/>
  <c r="S74"/>
  <c r="T74" s="1"/>
  <c r="U74" s="1"/>
  <c r="R74"/>
  <c r="U71"/>
  <c r="S71"/>
  <c r="T71" s="1"/>
  <c r="R71"/>
  <c r="S67"/>
  <c r="T67" s="1"/>
  <c r="U67" s="1"/>
  <c r="R67"/>
  <c r="G28"/>
  <c r="S28" s="1"/>
  <c r="T28" s="1"/>
  <c r="U28" s="1"/>
  <c r="G61"/>
  <c r="S61" s="1"/>
  <c r="T61" s="1"/>
  <c r="U61" s="1"/>
  <c r="G57"/>
  <c r="S57" s="1"/>
  <c r="T57" s="1"/>
  <c r="U57" s="1"/>
  <c r="G54"/>
  <c r="S54" s="1"/>
  <c r="T54" s="1"/>
  <c r="U54" s="1"/>
  <c r="G59"/>
  <c r="S59" s="1"/>
  <c r="T59" s="1"/>
  <c r="U59" s="1"/>
  <c r="G52"/>
  <c r="S52" s="1"/>
  <c r="T52" s="1"/>
  <c r="U52" s="1"/>
  <c r="S50"/>
  <c r="T50" s="1"/>
  <c r="U50" s="1"/>
  <c r="R50"/>
  <c r="R52"/>
  <c r="S48"/>
  <c r="T48" s="1"/>
  <c r="U48" s="1"/>
  <c r="R48"/>
  <c r="G45"/>
  <c r="H45"/>
  <c r="R42"/>
  <c r="S42" s="1"/>
  <c r="T42" s="1"/>
  <c r="U42" s="1"/>
  <c r="V42" s="1"/>
  <c r="R40"/>
  <c r="S40" s="1"/>
  <c r="T40" s="1"/>
  <c r="U40" s="1"/>
  <c r="V40" s="1"/>
  <c r="R34"/>
  <c r="S34" s="1"/>
  <c r="T34" s="1"/>
  <c r="U34" s="1"/>
  <c r="G21"/>
  <c r="S21" s="1"/>
  <c r="T21" s="1"/>
  <c r="U21" s="1"/>
  <c r="G19"/>
  <c r="S19" s="1"/>
  <c r="T19" s="1"/>
  <c r="U19" s="1"/>
  <c r="G17"/>
  <c r="S17" s="1"/>
  <c r="T17" s="1"/>
  <c r="U17" s="1"/>
  <c r="G15"/>
  <c r="S15" s="1"/>
  <c r="T15" s="1"/>
  <c r="U15" s="1"/>
  <c r="G13"/>
  <c r="S13" s="1"/>
  <c r="T13" s="1"/>
  <c r="U13" s="1"/>
  <c r="G11"/>
  <c r="U23"/>
  <c r="S23"/>
  <c r="T23" s="1"/>
  <c r="R23"/>
  <c r="U25"/>
  <c r="S25"/>
  <c r="T25" s="1"/>
  <c r="R25"/>
  <c r="V50" l="1"/>
  <c r="S114"/>
  <c r="T114" s="1"/>
  <c r="U114" s="1"/>
  <c r="V114" s="1"/>
  <c r="S45"/>
  <c r="T45" s="1"/>
  <c r="U45" s="1"/>
  <c r="V45" s="1"/>
  <c r="V118"/>
  <c r="V123"/>
  <c r="V71"/>
  <c r="V116"/>
  <c r="V23"/>
  <c r="V48"/>
  <c r="G8" l="1"/>
  <c r="Q6"/>
  <c r="P6"/>
  <c r="O6"/>
  <c r="G6" l="1"/>
  <c r="H121"/>
  <c r="S121" s="1"/>
  <c r="T121" s="1"/>
  <c r="U121" s="1"/>
  <c r="H107"/>
  <c r="S107" s="1"/>
  <c r="T107" s="1"/>
  <c r="U107" s="1"/>
  <c r="H81"/>
  <c r="S81" s="1"/>
  <c r="T81" s="1"/>
  <c r="U81" s="1"/>
  <c r="H11"/>
  <c r="S11" s="1"/>
  <c r="T11" s="1"/>
  <c r="H8"/>
  <c r="S8" s="1"/>
  <c r="T8" s="1"/>
  <c r="U8" s="1"/>
  <c r="H6"/>
  <c r="I131"/>
  <c r="F131"/>
  <c r="G64"/>
  <c r="S64" s="1"/>
  <c r="T64" s="1"/>
  <c r="U64" s="1"/>
  <c r="V25"/>
  <c r="Q11"/>
  <c r="H131" l="1"/>
  <c r="S6"/>
  <c r="T6" s="1"/>
  <c r="U6" s="1"/>
  <c r="U11"/>
  <c r="G76"/>
  <c r="S76" l="1"/>
  <c r="T76" s="1"/>
  <c r="U76" s="1"/>
  <c r="R76"/>
  <c r="V111"/>
  <c r="V67"/>
  <c r="G38" l="1"/>
  <c r="G36"/>
  <c r="G132" l="1"/>
  <c r="G131"/>
  <c r="Q131"/>
  <c r="S131"/>
  <c r="K131"/>
  <c r="J131"/>
  <c r="E131"/>
  <c r="R81"/>
  <c r="V81" s="1"/>
  <c r="R78"/>
  <c r="O131"/>
  <c r="R69"/>
  <c r="R64"/>
  <c r="R61"/>
  <c r="R57"/>
  <c r="R54"/>
  <c r="U38"/>
  <c r="V38" s="1"/>
  <c r="U36"/>
  <c r="V36" s="1"/>
  <c r="V34"/>
  <c r="R28"/>
  <c r="V28" s="1"/>
  <c r="R21"/>
  <c r="V21" s="1"/>
  <c r="R19"/>
  <c r="V19" s="1"/>
  <c r="R17"/>
  <c r="R15"/>
  <c r="V15" s="1"/>
  <c r="R13"/>
  <c r="V13" s="1"/>
  <c r="R11"/>
  <c r="R8"/>
  <c r="R6"/>
  <c r="V17" l="1"/>
  <c r="V11"/>
  <c r="P131"/>
  <c r="V52"/>
  <c r="V61"/>
  <c r="V83"/>
  <c r="V64"/>
  <c r="R131"/>
  <c r="V54"/>
  <c r="V69"/>
  <c r="V109"/>
  <c r="V126"/>
  <c r="V57"/>
  <c r="V78"/>
  <c r="V107"/>
  <c r="V121"/>
  <c r="V8"/>
  <c r="S133"/>
  <c r="S134" l="1"/>
  <c r="S135"/>
  <c r="T131"/>
  <c r="T133" l="1"/>
  <c r="V6"/>
  <c r="V131" s="1"/>
  <c r="U131"/>
  <c r="T135" l="1"/>
  <c r="T134"/>
  <c r="U133"/>
  <c r="V132"/>
  <c r="V133" s="1"/>
  <c r="V134" s="1"/>
  <c r="V135" s="1"/>
  <c r="U135" l="1"/>
  <c r="U134"/>
  <c r="M91" i="21"/>
  <c r="S89"/>
  <c r="T89" s="1"/>
  <c r="U89" s="1"/>
  <c r="V20"/>
  <c r="V18"/>
  <c r="V7"/>
  <c r="N91"/>
  <c r="O91"/>
  <c r="P91"/>
  <c r="Q91"/>
  <c r="R91"/>
  <c r="H91"/>
  <c r="T58"/>
  <c r="U58" s="1"/>
  <c r="S58"/>
  <c r="S15"/>
  <c r="T15" s="1"/>
  <c r="U15" s="1"/>
  <c r="S13"/>
  <c r="T13" s="1"/>
  <c r="U13" s="1"/>
  <c r="S6"/>
  <c r="T6" s="1"/>
  <c r="U6" s="1"/>
  <c r="T5"/>
  <c r="U5" s="1"/>
  <c r="S5"/>
  <c r="S11"/>
  <c r="T11" s="1"/>
  <c r="U11" s="1"/>
  <c r="S8"/>
  <c r="T8" s="1"/>
  <c r="U8" s="1"/>
  <c r="S35"/>
  <c r="T35" s="1"/>
  <c r="U35" s="1"/>
  <c r="T36"/>
  <c r="U36" s="1"/>
  <c r="S36"/>
  <c r="S44"/>
  <c r="T44" s="1"/>
  <c r="U44" s="1"/>
  <c r="S43"/>
  <c r="T43" s="1"/>
  <c r="U43" s="1"/>
  <c r="T31"/>
  <c r="S31"/>
  <c r="S83"/>
  <c r="S7"/>
  <c r="T7" s="1"/>
  <c r="U7" s="1"/>
  <c r="T14"/>
  <c r="U14" s="1"/>
  <c r="S14"/>
  <c r="T12"/>
  <c r="U12" s="1"/>
  <c r="S12"/>
  <c r="T10"/>
  <c r="U10" s="1"/>
  <c r="S10"/>
  <c r="T24"/>
  <c r="U24" s="1"/>
  <c r="S24"/>
  <c r="S23"/>
  <c r="T23" s="1"/>
  <c r="U23" s="1"/>
  <c r="S22"/>
  <c r="T22" s="1"/>
  <c r="U22" s="1"/>
  <c r="S21"/>
  <c r="T21" s="1"/>
  <c r="U21" s="1"/>
  <c r="S20"/>
  <c r="T20" s="1"/>
  <c r="U20" s="1"/>
  <c r="S19"/>
  <c r="T19" s="1"/>
  <c r="U19" s="1"/>
  <c r="S18"/>
  <c r="T18" s="1"/>
  <c r="U18" s="1"/>
  <c r="S17"/>
  <c r="T17" s="1"/>
  <c r="U17" s="1"/>
  <c r="T16"/>
  <c r="U16" s="1"/>
  <c r="S16"/>
  <c r="U31"/>
  <c r="S39"/>
  <c r="T39" s="1"/>
  <c r="U39" s="1"/>
  <c r="S38"/>
  <c r="T38" s="1"/>
  <c r="U38" s="1"/>
  <c r="S37"/>
  <c r="T37" s="1"/>
  <c r="U37" s="1"/>
  <c r="S34"/>
  <c r="T34" s="1"/>
  <c r="U34" s="1"/>
  <c r="S33"/>
  <c r="T33" s="1"/>
  <c r="U33" s="1"/>
  <c r="S49"/>
  <c r="T49" s="1"/>
  <c r="U49" s="1"/>
  <c r="S48"/>
  <c r="T48" s="1"/>
  <c r="U48" s="1"/>
  <c r="S47"/>
  <c r="T47" s="1"/>
  <c r="U47" s="1"/>
  <c r="S46"/>
  <c r="T46" s="1"/>
  <c r="U46" s="1"/>
  <c r="S45"/>
  <c r="T45" s="1"/>
  <c r="U45" s="1"/>
  <c r="S57"/>
  <c r="T57" s="1"/>
  <c r="U57" s="1"/>
  <c r="T88"/>
  <c r="U88" s="1"/>
  <c r="S88"/>
  <c r="T86"/>
  <c r="U86" s="1"/>
  <c r="S86"/>
  <c r="T84"/>
  <c r="U84" s="1"/>
  <c r="S84"/>
  <c r="T83"/>
  <c r="U83" s="1"/>
  <c r="S82"/>
  <c r="T82" s="1"/>
  <c r="U82" s="1"/>
  <c r="S87" l="1"/>
  <c r="T87" s="1"/>
  <c r="U87" s="1"/>
  <c r="T41"/>
  <c r="U41" s="1"/>
  <c r="U91" s="1"/>
  <c r="U93" s="1"/>
  <c r="S41"/>
  <c r="S91" s="1"/>
  <c r="S93" s="1"/>
  <c r="T91" l="1"/>
  <c r="T93" s="1"/>
  <c r="T35" i="19"/>
  <c r="U35" s="1"/>
  <c r="T12"/>
  <c r="U12" s="1"/>
  <c r="T11"/>
  <c r="U11" s="1"/>
  <c r="T48" i="20"/>
  <c r="U48" s="1"/>
  <c r="T50"/>
  <c r="U50" s="1"/>
  <c r="O91"/>
  <c r="N91"/>
  <c r="M91"/>
  <c r="L91"/>
  <c r="H91"/>
  <c r="T90"/>
  <c r="U90" s="1"/>
  <c r="T88"/>
  <c r="U88" s="1"/>
  <c r="U86"/>
  <c r="U80"/>
  <c r="T79"/>
  <c r="U79" s="1"/>
  <c r="T78"/>
  <c r="U78" s="1"/>
  <c r="T59"/>
  <c r="U59" s="1"/>
  <c r="T58"/>
  <c r="U58" s="1"/>
  <c r="T51"/>
  <c r="U51" s="1"/>
  <c r="T47"/>
  <c r="U47" s="1"/>
  <c r="U46"/>
  <c r="T45"/>
  <c r="U45" s="1"/>
  <c r="T44"/>
  <c r="U44" s="1"/>
  <c r="T43"/>
  <c r="U43" s="1"/>
  <c r="T42"/>
  <c r="U42" s="1"/>
  <c r="U40"/>
  <c r="T39"/>
  <c r="U39" s="1"/>
  <c r="T38"/>
  <c r="U38" s="1"/>
  <c r="T37"/>
  <c r="U37" s="1"/>
  <c r="U36"/>
  <c r="T35"/>
  <c r="U35" s="1"/>
  <c r="T34"/>
  <c r="U34" s="1"/>
  <c r="T32"/>
  <c r="U32" s="1"/>
  <c r="U25"/>
  <c r="U24"/>
  <c r="U23"/>
  <c r="T21"/>
  <c r="U21" s="1"/>
  <c r="T20"/>
  <c r="U20" s="1"/>
  <c r="T19"/>
  <c r="U19" s="1"/>
  <c r="U18"/>
  <c r="U17"/>
  <c r="T16"/>
  <c r="U16" s="1"/>
  <c r="U15"/>
  <c r="U14"/>
  <c r="T13"/>
  <c r="U13" s="1"/>
  <c r="T12"/>
  <c r="U12" s="1"/>
  <c r="T11"/>
  <c r="U11" s="1"/>
  <c r="T10"/>
  <c r="U10" s="1"/>
  <c r="T9"/>
  <c r="U9" s="1"/>
  <c r="T8"/>
  <c r="U8" s="1"/>
  <c r="T7"/>
  <c r="U7" s="1"/>
  <c r="T6"/>
  <c r="U6" s="1"/>
  <c r="H91" i="19"/>
  <c r="O91"/>
  <c r="N91"/>
  <c r="M91"/>
  <c r="L91"/>
  <c r="T90"/>
  <c r="U90" s="1"/>
  <c r="T88"/>
  <c r="U88" s="1"/>
  <c r="U86"/>
  <c r="U80"/>
  <c r="T79"/>
  <c r="U79" s="1"/>
  <c r="T78"/>
  <c r="U78" s="1"/>
  <c r="U59"/>
  <c r="T59"/>
  <c r="T58"/>
  <c r="U58" s="1"/>
  <c r="T52"/>
  <c r="U52" s="1"/>
  <c r="U51"/>
  <c r="T51"/>
  <c r="T49"/>
  <c r="U49" s="1"/>
  <c r="T48"/>
  <c r="U48" s="1"/>
  <c r="U47"/>
  <c r="T46"/>
  <c r="U46" s="1"/>
  <c r="U45"/>
  <c r="T45"/>
  <c r="T44"/>
  <c r="U44" s="1"/>
  <c r="U43"/>
  <c r="T43"/>
  <c r="U41"/>
  <c r="T40"/>
  <c r="U40" s="1"/>
  <c r="T39"/>
  <c r="U39" s="1"/>
  <c r="T38"/>
  <c r="U38" s="1"/>
  <c r="U37"/>
  <c r="T36"/>
  <c r="U36" s="1"/>
  <c r="T33"/>
  <c r="U33" s="1"/>
  <c r="U25"/>
  <c r="U24"/>
  <c r="U23"/>
  <c r="T21"/>
  <c r="U21" s="1"/>
  <c r="T20"/>
  <c r="U20" s="1"/>
  <c r="T19"/>
  <c r="U19" s="1"/>
  <c r="U18"/>
  <c r="U17"/>
  <c r="T16"/>
  <c r="U16" s="1"/>
  <c r="U15"/>
  <c r="U14"/>
  <c r="T13"/>
  <c r="U13" s="1"/>
  <c r="T10"/>
  <c r="U10" s="1"/>
  <c r="U9"/>
  <c r="T9"/>
  <c r="T8"/>
  <c r="U8" s="1"/>
  <c r="T7"/>
  <c r="U7" s="1"/>
  <c r="T6"/>
  <c r="U6" s="1"/>
  <c r="H92" i="18"/>
  <c r="L92"/>
  <c r="T7"/>
  <c r="U7" s="1"/>
  <c r="U6"/>
  <c r="T6"/>
  <c r="T12"/>
  <c r="U12" s="1"/>
  <c r="T21"/>
  <c r="U21" s="1"/>
  <c r="T91"/>
  <c r="U91" s="1"/>
  <c r="T52"/>
  <c r="U52" s="1"/>
  <c r="T43"/>
  <c r="U43" s="1"/>
  <c r="T40"/>
  <c r="U40" s="1"/>
  <c r="T38"/>
  <c r="U38" s="1"/>
  <c r="T36"/>
  <c r="U36" s="1"/>
  <c r="T35"/>
  <c r="U35" s="1"/>
  <c r="T33"/>
  <c r="U33" s="1"/>
  <c r="T39"/>
  <c r="U39" s="1"/>
  <c r="T46"/>
  <c r="U46" s="1"/>
  <c r="T45"/>
  <c r="U45" s="1"/>
  <c r="T59"/>
  <c r="U59" s="1"/>
  <c r="U80"/>
  <c r="T79"/>
  <c r="U79" s="1"/>
  <c r="T88"/>
  <c r="U88" s="1"/>
  <c r="T78"/>
  <c r="U78" s="1"/>
  <c r="T58"/>
  <c r="U58" s="1"/>
  <c r="T13"/>
  <c r="U13" s="1"/>
  <c r="T51"/>
  <c r="U51" s="1"/>
  <c r="T49"/>
  <c r="U49" s="1"/>
  <c r="T20"/>
  <c r="U20" s="1"/>
  <c r="U17"/>
  <c r="T16"/>
  <c r="U16" s="1"/>
  <c r="U86"/>
  <c r="U47"/>
  <c r="U41"/>
  <c r="U18"/>
  <c r="U15"/>
  <c r="T19"/>
  <c r="U19" s="1"/>
  <c r="T9"/>
  <c r="U9" s="1"/>
  <c r="U37"/>
  <c r="U14"/>
  <c r="T8"/>
  <c r="U8" s="1"/>
  <c r="T10"/>
  <c r="U10" s="1"/>
  <c r="T11"/>
  <c r="U11" s="1"/>
  <c r="O92"/>
  <c r="N92"/>
  <c r="M92"/>
  <c r="T53"/>
  <c r="U53" s="1"/>
  <c r="T48"/>
  <c r="U48" s="1"/>
  <c r="T44"/>
  <c r="U44" s="1"/>
  <c r="U25"/>
  <c r="U24"/>
  <c r="U23"/>
  <c r="P92" i="17"/>
  <c r="Q92"/>
  <c r="T91"/>
  <c r="U91" s="1"/>
  <c r="T88"/>
  <c r="U88" s="1"/>
  <c r="T86"/>
  <c r="U86" s="1"/>
  <c r="T79"/>
  <c r="U79" s="1"/>
  <c r="T80"/>
  <c r="U80" s="1"/>
  <c r="T78"/>
  <c r="U78" s="1"/>
  <c r="T59"/>
  <c r="U59" s="1"/>
  <c r="T58"/>
  <c r="U58" s="1"/>
  <c r="T50"/>
  <c r="U50" s="1"/>
  <c r="T51"/>
  <c r="U51" s="1"/>
  <c r="T52"/>
  <c r="U52" s="1"/>
  <c r="T53"/>
  <c r="U53" s="1"/>
  <c r="T36"/>
  <c r="U36" s="1"/>
  <c r="T37"/>
  <c r="U37" s="1"/>
  <c r="T38"/>
  <c r="U38" s="1"/>
  <c r="T39"/>
  <c r="U39" s="1"/>
  <c r="T40"/>
  <c r="U40" s="1"/>
  <c r="T41"/>
  <c r="U41" s="1"/>
  <c r="T42"/>
  <c r="U42" s="1"/>
  <c r="T43"/>
  <c r="U43" s="1"/>
  <c r="T44"/>
  <c r="U44" s="1"/>
  <c r="T45"/>
  <c r="U45" s="1"/>
  <c r="T46"/>
  <c r="U46" s="1"/>
  <c r="T47"/>
  <c r="U47" s="1"/>
  <c r="T48"/>
  <c r="U48" s="1"/>
  <c r="T49"/>
  <c r="U49" s="1"/>
  <c r="T35"/>
  <c r="U35" s="1"/>
  <c r="T33"/>
  <c r="U33" s="1"/>
  <c r="T19"/>
  <c r="U19" s="1"/>
  <c r="T20"/>
  <c r="U20" s="1"/>
  <c r="T21"/>
  <c r="U21" s="1"/>
  <c r="T12"/>
  <c r="U12" s="1"/>
  <c r="T13"/>
  <c r="U13" s="1"/>
  <c r="T14"/>
  <c r="U14" s="1"/>
  <c r="T15"/>
  <c r="U15" s="1"/>
  <c r="T16"/>
  <c r="U16" s="1"/>
  <c r="T17"/>
  <c r="U17" s="1"/>
  <c r="T18"/>
  <c r="U18" s="1"/>
  <c r="T11"/>
  <c r="U11" s="1"/>
  <c r="T9"/>
  <c r="U9" s="1"/>
  <c r="T7"/>
  <c r="U7" s="1"/>
  <c r="T6"/>
  <c r="U6" s="1"/>
  <c r="I92"/>
  <c r="J92"/>
  <c r="K92"/>
  <c r="L92"/>
  <c r="M92"/>
  <c r="N92"/>
  <c r="O92"/>
  <c r="R92"/>
  <c r="S92"/>
  <c r="H92"/>
  <c r="S37"/>
  <c r="U25"/>
  <c r="U24"/>
  <c r="U23"/>
  <c r="S20"/>
  <c r="S5" i="15"/>
  <c r="T5" s="1"/>
  <c r="U5" s="1"/>
  <c r="S6"/>
  <c r="T6" s="1"/>
  <c r="U6" s="1"/>
  <c r="R91"/>
  <c r="Q91"/>
  <c r="P91"/>
  <c r="O91"/>
  <c r="H91"/>
  <c r="S90"/>
  <c r="S87"/>
  <c r="T87" s="1"/>
  <c r="U87" s="1"/>
  <c r="S85"/>
  <c r="T85" s="1"/>
  <c r="U85" s="1"/>
  <c r="S80"/>
  <c r="T80" s="1"/>
  <c r="U80" s="1"/>
  <c r="S79"/>
  <c r="T79" s="1"/>
  <c r="U79" s="1"/>
  <c r="S78"/>
  <c r="T78" s="1"/>
  <c r="U78" s="1"/>
  <c r="S59"/>
  <c r="T59" s="1"/>
  <c r="U59" s="1"/>
  <c r="S58"/>
  <c r="T58" s="1"/>
  <c r="U58" s="1"/>
  <c r="S52"/>
  <c r="T52" s="1"/>
  <c r="U52" s="1"/>
  <c r="S51"/>
  <c r="T51" s="1"/>
  <c r="U51" s="1"/>
  <c r="S49"/>
  <c r="T49" s="1"/>
  <c r="U49" s="1"/>
  <c r="S47"/>
  <c r="T47" s="1"/>
  <c r="U47" s="1"/>
  <c r="S46"/>
  <c r="T46" s="1"/>
  <c r="U46" s="1"/>
  <c r="S45"/>
  <c r="T45" s="1"/>
  <c r="U45" s="1"/>
  <c r="S44"/>
  <c r="T44" s="1"/>
  <c r="U44" s="1"/>
  <c r="S42"/>
  <c r="T42" s="1"/>
  <c r="U42" s="1"/>
  <c r="S40"/>
  <c r="T40" s="1"/>
  <c r="U40" s="1"/>
  <c r="S39"/>
  <c r="T39" s="1"/>
  <c r="U39" s="1"/>
  <c r="S38"/>
  <c r="T38" s="1"/>
  <c r="U38" s="1"/>
  <c r="S37"/>
  <c r="T37" s="1"/>
  <c r="U37" s="1"/>
  <c r="S36"/>
  <c r="T36" s="1"/>
  <c r="U36" s="1"/>
  <c r="S35"/>
  <c r="T35" s="1"/>
  <c r="U35" s="1"/>
  <c r="S34"/>
  <c r="T34" s="1"/>
  <c r="U34" s="1"/>
  <c r="S33"/>
  <c r="T33" s="1"/>
  <c r="U33" s="1"/>
  <c r="S31"/>
  <c r="T31" s="1"/>
  <c r="U31" s="1"/>
  <c r="S25"/>
  <c r="T25" s="1"/>
  <c r="U25" s="1"/>
  <c r="S24"/>
  <c r="T24" s="1"/>
  <c r="U24" s="1"/>
  <c r="S23"/>
  <c r="T23" s="1"/>
  <c r="U23" s="1"/>
  <c r="S22"/>
  <c r="T22" s="1"/>
  <c r="U22" s="1"/>
  <c r="T20"/>
  <c r="U20" s="1"/>
  <c r="S20"/>
  <c r="S19"/>
  <c r="T19" s="1"/>
  <c r="U19" s="1"/>
  <c r="S17"/>
  <c r="T17" s="1"/>
  <c r="U17" s="1"/>
  <c r="S16"/>
  <c r="T16" s="1"/>
  <c r="U16" s="1"/>
  <c r="S15"/>
  <c r="T15" s="1"/>
  <c r="U15" s="1"/>
  <c r="S14"/>
  <c r="T14" s="1"/>
  <c r="U14" s="1"/>
  <c r="S13"/>
  <c r="T13" s="1"/>
  <c r="U13" s="1"/>
  <c r="S12"/>
  <c r="T12" s="1"/>
  <c r="U12" s="1"/>
  <c r="S11"/>
  <c r="T11" s="1"/>
  <c r="U11" s="1"/>
  <c r="S10"/>
  <c r="T10" s="1"/>
  <c r="U10" s="1"/>
  <c r="S8"/>
  <c r="T8" s="1"/>
  <c r="U8" s="1"/>
  <c r="U92" i="17" l="1"/>
  <c r="U94" s="1"/>
  <c r="T92"/>
  <c r="T94" s="1"/>
  <c r="T91" i="20"/>
  <c r="T93" s="1"/>
  <c r="U91"/>
  <c r="U93" s="1"/>
  <c r="U91" i="19"/>
  <c r="U93" s="1"/>
  <c r="T91"/>
  <c r="T93" s="1"/>
  <c r="U92" i="18"/>
  <c r="U94" s="1"/>
  <c r="T92"/>
  <c r="T94" s="1"/>
  <c r="S91" i="15"/>
  <c r="S93" s="1"/>
  <c r="T90"/>
  <c r="T91" l="1"/>
  <c r="T93" s="1"/>
  <c r="U90"/>
  <c r="U91" s="1"/>
  <c r="U93" s="1"/>
</calcChain>
</file>

<file path=xl/sharedStrings.xml><?xml version="1.0" encoding="utf-8"?>
<sst xmlns="http://schemas.openxmlformats.org/spreadsheetml/2006/main" count="4114" uniqueCount="565">
  <si>
    <t>ที่</t>
  </si>
  <si>
    <t>ชื่อสายงาน</t>
  </si>
  <si>
    <t>จำนวน</t>
  </si>
  <si>
    <t>ค่าใช้จ่ายรวม (3)</t>
  </si>
  <si>
    <t>จำนวนคน</t>
  </si>
  <si>
    <t>สำนักปลัด</t>
  </si>
  <si>
    <t>-</t>
  </si>
  <si>
    <t>ส่วนโยธา</t>
  </si>
  <si>
    <t>ส่วนสาธารณสุขและสิ่งแวดล้อม</t>
  </si>
  <si>
    <t>หมายเหตุ</t>
  </si>
  <si>
    <t>(1) รายจ่ายจริง</t>
  </si>
  <si>
    <t xml:space="preserve">(4)  รวมค่าใช้จ่ายทั้งหมด  </t>
  </si>
  <si>
    <t>ส่วนส่งเสริมการเกษตร</t>
  </si>
  <si>
    <t>ชิ่อ-สกุล</t>
  </si>
  <si>
    <t>นายอุเทน  เวียงคำ</t>
  </si>
  <si>
    <t>นายอนุวัฒน์  พรมโคตร</t>
  </si>
  <si>
    <t>นางเกษราภรณ์  ลำเหลือ</t>
  </si>
  <si>
    <t>ส่วนสวัสดิการสังคม</t>
  </si>
  <si>
    <t>3-5/6ว</t>
  </si>
  <si>
    <t>2-4/5</t>
  </si>
  <si>
    <t>1-3/4</t>
  </si>
  <si>
    <t>นางสาวพวงเพชร สงคราม</t>
  </si>
  <si>
    <t>จำนวนที่มีอยู่ปัจจุบัน</t>
  </si>
  <si>
    <t>เงินเดือน</t>
  </si>
  <si>
    <t xml:space="preserve"> เป็นภารกิจถ่ายโอนรับเงินเดือนจากเงินอุดหนุนภารกิจ</t>
  </si>
  <si>
    <t>นางอรญา บัตรวิเศษ</t>
  </si>
  <si>
    <t>นางปิ่นแก้ว แพงสาย</t>
  </si>
  <si>
    <t>นางพิมลตรา ลาพรหมมา</t>
  </si>
  <si>
    <t>น.ส.สุตาภัทรพลหาวงษ์</t>
  </si>
  <si>
    <t>นางศศิวิมล โดดเครือ</t>
  </si>
  <si>
    <t>นางพัชรี  ชัยณรงค์</t>
  </si>
  <si>
    <t>นายก้องเกียรติ พวงศรีเคน</t>
  </si>
  <si>
    <t>นักบริหารงาน อบต. 8</t>
  </si>
  <si>
    <t>ว่าง</t>
  </si>
  <si>
    <t xml:space="preserve"> </t>
  </si>
  <si>
    <t>นางสาวราตรี สุขประเสริฐ</t>
  </si>
  <si>
    <t>นางสาวสายใจ  รวยชัยภูมิ</t>
  </si>
  <si>
    <t>ตรวจถูกต้อง</t>
  </si>
  <si>
    <t>+1</t>
  </si>
  <si>
    <t>นิติกร 6ว</t>
  </si>
  <si>
    <t>นายคมสันต์ พิมพ์ตะคลอง</t>
  </si>
  <si>
    <t>นักวิชาการพัสดุ 4</t>
  </si>
  <si>
    <t>เจ้าหน้าที่บริหารงานทั่วไป 5</t>
  </si>
  <si>
    <t>นักพัฒนาชุมชน 5</t>
  </si>
  <si>
    <t>นางวิภาภรณ์  แสงน้ำ</t>
  </si>
  <si>
    <t>นักวิชาการคลัง 4</t>
  </si>
  <si>
    <t>นักบริหารงานศึกษา 6</t>
  </si>
  <si>
    <t>นักบริหารงานสวัสดิการสังคม 6</t>
  </si>
  <si>
    <t>นายกอบเดช มะโนรัตน์</t>
  </si>
  <si>
    <t>นายรัชพล  พลศรีพิมพ์</t>
  </si>
  <si>
    <t>นางพิมทิพย์ คณะะมะ</t>
  </si>
  <si>
    <t xml:space="preserve">    </t>
  </si>
  <si>
    <t xml:space="preserve">   นายกองค์การบริหารส่วนตำบลเมืองเตา</t>
  </si>
  <si>
    <t>นักบริหารงานทั่วไป 6</t>
  </si>
  <si>
    <t>1</t>
  </si>
  <si>
    <t>กองคลัง</t>
  </si>
  <si>
    <t>นายสุธิสิทธิ พลอามาตย์</t>
  </si>
  <si>
    <t>(2) ตำแหน่งไหม่ คิดจาก  (เงินเดือนขั้นต่ำ+ขั้นสูงของระดับตำแหน่งที่เพิ่มขึ้นหารด้วย 2  คูณด้วย 12) คนเดิมคิดจาก ขั้นเงินเดือนคนเดิมที่เพิ่มขึ้น 1 ขั้นคูณด้วย 12</t>
  </si>
  <si>
    <t>ส่วนการศึกษา ศาสนาและวัฒนธรรม</t>
  </si>
  <si>
    <t>00-0101-002</t>
  </si>
  <si>
    <t>01-0209-001</t>
  </si>
  <si>
    <t>01-0206-001</t>
  </si>
  <si>
    <t>02-0311-001</t>
  </si>
  <si>
    <t>03-0503-001</t>
  </si>
  <si>
    <t>04-0108-001</t>
  </si>
  <si>
    <t>ระดับตำแหน่ง</t>
  </si>
  <si>
    <t>จำนวนทั้งหมด</t>
  </si>
  <si>
    <t xml:space="preserve">       อัตรากำลังคน       เพิ่ม/ลด</t>
  </si>
  <si>
    <t xml:space="preserve">ภาระค่าใช้จ่ายที่เพิ่มขึ้น(2) </t>
  </si>
  <si>
    <t>เลขที่ตำแหน่ง</t>
  </si>
  <si>
    <t>01-0202-001</t>
  </si>
  <si>
    <t>01-0201-001</t>
  </si>
  <si>
    <t>01-0208-001</t>
  </si>
  <si>
    <t>01-0222-001</t>
  </si>
  <si>
    <t>01-0212-001</t>
  </si>
  <si>
    <t>02-0103-001</t>
  </si>
  <si>
    <t>02-0304-001</t>
  </si>
  <si>
    <t>02-0313-001</t>
  </si>
  <si>
    <t>02-0309-001</t>
  </si>
  <si>
    <t>03-0104-001</t>
  </si>
  <si>
    <t>04-0805-001</t>
  </si>
  <si>
    <t>05-0704-001</t>
  </si>
  <si>
    <t>07-0112-001</t>
  </si>
  <si>
    <t>07-0708-001</t>
  </si>
  <si>
    <t>44-2-0156</t>
  </si>
  <si>
    <t>44-2-0157</t>
  </si>
  <si>
    <t>44-2-0158</t>
  </si>
  <si>
    <t>44-2-0396</t>
  </si>
  <si>
    <t>44-2-0397</t>
  </si>
  <si>
    <t>44-2-0398</t>
  </si>
  <si>
    <t>ครู คศ.1</t>
  </si>
  <si>
    <t>พนักงานจ้างทั่วไป</t>
  </si>
  <si>
    <t>นายบุญสวัสดิ์  โดดเครือ</t>
  </si>
  <si>
    <t>ภารโรง</t>
  </si>
  <si>
    <t>นายสาคร จันทะรัง</t>
  </si>
  <si>
    <t>นายวีระศักดิ์  โคตรวงษ์</t>
  </si>
  <si>
    <t>พนักงานดับเพลิง</t>
  </si>
  <si>
    <t xml:space="preserve"> จ.1</t>
  </si>
  <si>
    <t>พนักงานจ้างตามภารกิจ</t>
  </si>
  <si>
    <t>นายชาญยุทธ  พุทไธสง</t>
  </si>
  <si>
    <t>น.ส.อ้อมใจ วงษ์วังจันทร์</t>
  </si>
  <si>
    <t>นายจักรินทร์ ผดาวรรณ์</t>
  </si>
  <si>
    <t>น.ส.สุภัก  ไชยสงคราม</t>
  </si>
  <si>
    <t>นายสงกรานต์ นราวงษ์</t>
  </si>
  <si>
    <t>ผช.จนท.บันทึกข้อมูล</t>
  </si>
  <si>
    <t>ผช.จนท.จัดเก็บรายได้</t>
  </si>
  <si>
    <t>ผช.นายช่างโยธา</t>
  </si>
  <si>
    <t>ผช.ช่างไฟฟ้า</t>
  </si>
  <si>
    <t>ผช.จนท.ธุรการ</t>
  </si>
  <si>
    <t>จ1</t>
  </si>
  <si>
    <t>เจ้าพนักงานพัสดุ 2</t>
  </si>
  <si>
    <t>บุคลากร 3</t>
  </si>
  <si>
    <t>นายช่างโยธา  2</t>
  </si>
  <si>
    <t>นักบริหารงานเกษตร 6</t>
  </si>
  <si>
    <t>น.ส.แสงมณี  น้อยบาท</t>
  </si>
  <si>
    <t>นักวิชาการศึกษา  5</t>
  </si>
  <si>
    <t>-L81ข</t>
  </si>
  <si>
    <t>น.ส.ถนอมจิต  โคตรสาน</t>
  </si>
  <si>
    <t>นายณภัทร  กิ่งเมืองเก่า</t>
  </si>
  <si>
    <t>ผช.นักวิชาการเกษตร</t>
  </si>
  <si>
    <t>นางเปรมจิต  งามลม</t>
  </si>
  <si>
    <t>นางณัฐทิยานันท์ อุทาหรณ์</t>
  </si>
  <si>
    <t>นางดวงกมล  ศรีมงคล</t>
  </si>
  <si>
    <t>นางสุภาวรรณ์ ดีล้ำ</t>
  </si>
  <si>
    <t>นางสุวรรณ  ศรีสรรงาม</t>
  </si>
  <si>
    <t>นายทองปาน  พรมงาม</t>
  </si>
  <si>
    <t>นายบัญชา บัตรวิเศษ</t>
  </si>
  <si>
    <t>นางสุดถนอม ต่ายมา</t>
  </si>
  <si>
    <t>รวม</t>
  </si>
  <si>
    <t>ผู้อำนวยการกองคลัง</t>
  </si>
  <si>
    <t>05-0703-001</t>
  </si>
  <si>
    <t>05-0106-001</t>
  </si>
  <si>
    <t>01-0102-001</t>
  </si>
  <si>
    <t>12-0301-001</t>
  </si>
  <si>
    <t>00-0101-001</t>
  </si>
  <si>
    <t>น.ส.จันทิมาประเมนาโพธิ์</t>
  </si>
  <si>
    <t>นายคม อุทธชาติ</t>
  </si>
  <si>
    <t>น.ส.ผัลย์ศุภา รัตนะพลที</t>
  </si>
  <si>
    <t>นายเสมอเทพ มัชประโม</t>
  </si>
  <si>
    <t>นายสรวิชญ์ โต่นวุธ</t>
  </si>
  <si>
    <t>นางสุกัญญา บุญละคร</t>
  </si>
  <si>
    <t>นายมณฑล ใสชิต</t>
  </si>
  <si>
    <t xml:space="preserve">          ( นางพิมทิพย์ คณะมะ )</t>
  </si>
  <si>
    <t>(นางเกษราภรณ์ ลำเหลือ)</t>
  </si>
  <si>
    <t xml:space="preserve">ภาระค่าใช้จ่ายที่เพิ่มขึ้น (2) </t>
  </si>
  <si>
    <t xml:space="preserve">เจ้าพนักงานธุรการ 2  </t>
  </si>
  <si>
    <t xml:space="preserve">เจ้าหน้าที่บันทึกข้อมูล 1  </t>
  </si>
  <si>
    <t xml:space="preserve">เจ้าพนักงานพัฒนาชุมชน  2        </t>
  </si>
  <si>
    <t xml:space="preserve">     ว่าง</t>
  </si>
  <si>
    <t>จพง.ป้องกันและบรรเทาฯ  3</t>
  </si>
  <si>
    <t>เจ้าพนักงานจัดเก็บรายได้  5</t>
  </si>
  <si>
    <t xml:space="preserve">จนท.บริหารงานช่าง   6 </t>
  </si>
  <si>
    <t>นักวิชาการเกษตร 3-5/6ว</t>
  </si>
  <si>
    <t>เจ้าหน้าที่วิเคราะห์นโยบายฯ 3</t>
  </si>
  <si>
    <t>นางสาวทองสาย ช่วยรัมย์</t>
  </si>
  <si>
    <t xml:space="preserve">นักวิชาการส่งเสริมสุขภาพ   3      </t>
  </si>
  <si>
    <t>6ว</t>
  </si>
  <si>
    <t>จ.1</t>
  </si>
  <si>
    <t>จ.2</t>
  </si>
  <si>
    <t>จ.3</t>
  </si>
  <si>
    <r>
      <rPr>
        <sz val="12"/>
        <color theme="1"/>
        <rFont val="TH SarabunIT๙"/>
        <family val="2"/>
      </rPr>
      <t>เจ้าหน้าที่ตรวจสอบภายใน</t>
    </r>
    <r>
      <rPr>
        <sz val="14"/>
        <color theme="1"/>
        <rFont val="TH SarabunIT๙"/>
        <family val="2"/>
      </rPr>
      <t xml:space="preserve"> 3            </t>
    </r>
  </si>
  <si>
    <r>
      <t xml:space="preserve">นักบริหารงานคลัง 7 </t>
    </r>
    <r>
      <rPr>
        <sz val="10"/>
        <color theme="1"/>
        <rFont val="TH SarabunIT๙"/>
        <family val="2"/>
      </rPr>
      <t>(ผอ.กองคลัง)</t>
    </r>
  </si>
  <si>
    <r>
      <t xml:space="preserve">          </t>
    </r>
    <r>
      <rPr>
        <sz val="14"/>
        <color theme="1"/>
        <rFont val="TH SarabunIT๙"/>
        <family val="2"/>
      </rPr>
      <t xml:space="preserve">        </t>
    </r>
  </si>
  <si>
    <t>หน่วยตรวจสอบภายใน</t>
  </si>
  <si>
    <t xml:space="preserve">       (นายรังสรรค์  จันทร์สุวรรณ )</t>
  </si>
  <si>
    <t xml:space="preserve">             ปลัดองค์การบริหารส่วนตำบลเมืองเตา</t>
  </si>
  <si>
    <t xml:space="preserve">ครู </t>
  </si>
  <si>
    <t>ครูผู้ช่วย</t>
  </si>
  <si>
    <t xml:space="preserve">ครูผู้ดูแลเด็ก  </t>
  </si>
  <si>
    <t>06-0409-001</t>
  </si>
  <si>
    <t>02-0307-001</t>
  </si>
  <si>
    <t>02-0310-001</t>
  </si>
  <si>
    <r>
      <rPr>
        <sz val="12"/>
        <color theme="1"/>
        <rFont val="TH SarabunIT๙"/>
        <family val="2"/>
      </rPr>
      <t xml:space="preserve">นักวิชาการจัดเก็บรายได้ </t>
    </r>
    <r>
      <rPr>
        <sz val="14"/>
        <color theme="1"/>
        <rFont val="TH SarabunIT๙"/>
        <family val="2"/>
      </rPr>
      <t xml:space="preserve">5  </t>
    </r>
  </si>
  <si>
    <t>นางวรัญญา ไชยบัวแดง</t>
  </si>
  <si>
    <t>นางยุภารัตน์ เครือแวงมน</t>
  </si>
  <si>
    <t>นายสราวุธ พันเพลิงพฤกษ์</t>
  </si>
  <si>
    <t>(3)  ภาระค่าใช้จ่ายปีที่ผ่านมา  (1)+ (2)</t>
  </si>
  <si>
    <t>(5)  คือประโยชน์ตอบแทนอื่น (ประมาณการไว้ 20% คิดจาก(3) แต่ละปี)</t>
  </si>
  <si>
    <t>(6)  คิดจาก (4)  + (5)</t>
  </si>
  <si>
    <t xml:space="preserve">(7)  คิดจาก 6   หารด้วยงบประมาณรายจ่ายประจำปีนั้นคูณด้วย  100              </t>
  </si>
  <si>
    <t xml:space="preserve">ประมาณการผลประโยชน์ตอบแทนอื่น  20%   </t>
  </si>
  <si>
    <t xml:space="preserve">รวมเป็นค่าใช้จ่ายด้านบุคลากรทั้งสิ้น  </t>
  </si>
  <si>
    <t xml:space="preserve">คิดร้อยละ  40  ของงบประมาณรายจ่ายประจำปี  </t>
  </si>
  <si>
    <t>ผช.เจ้าหน้าที่การประปา</t>
  </si>
  <si>
    <t xml:space="preserve">ผู้ช่วยครูผู้ดูแลเด็ก  </t>
  </si>
  <si>
    <t>พนักงานขับรถยนต์(รถน้ำ)</t>
  </si>
  <si>
    <t>44-2-0573</t>
  </si>
  <si>
    <t>งบประมาณรายจ่ายประจำปี 2558 คูณ  =  31,000,000  บาท</t>
  </si>
  <si>
    <t>งบประมาณรายจ่ายประจำปี 2559 คูณ 5%  =  32,550,000  บาท</t>
  </si>
  <si>
    <t>งบประมาณรายจ่ายประจำปี 2560 คูณ  5% =  34,177,500  บาท</t>
  </si>
  <si>
    <t>นักบริหารงาน อบต.  7</t>
  </si>
  <si>
    <t>9. ภาระค่าใช้จ่ายเกี่ยวกับเงินเดือนและประโยชน์ตอบแทนอื่นการวิเคราะห์การกำหนดอัตรากำลังเพิ่มของพนักงานส่วนตำบลขององค์การบริหารส่วนตำบลเมืองเตา อำเภอพยัคฆภูมิพิสัย จังหวัดมหาสารคาม</t>
  </si>
  <si>
    <r>
      <t>อัตราตำแหน่งที่คาดว่าจะต้องใช้ในช่วง</t>
    </r>
    <r>
      <rPr>
        <b/>
        <sz val="11"/>
        <color rgb="FFFF0000"/>
        <rFont val="TH SarabunIT๙"/>
        <family val="2"/>
      </rPr>
      <t>ระยะเวลา 3 ปี</t>
    </r>
  </si>
  <si>
    <t>นางสาวทัศนนันท์ เขียวคิรี</t>
  </si>
  <si>
    <r>
      <rPr>
        <sz val="12"/>
        <color theme="1"/>
        <rFont val="TH SarabunIT๙"/>
        <family val="2"/>
      </rPr>
      <t>นักวิชาการการเงินและบัญชี</t>
    </r>
    <r>
      <rPr>
        <sz val="14"/>
        <color theme="1"/>
        <rFont val="TH SarabunIT๙"/>
        <family val="2"/>
      </rPr>
      <t xml:space="preserve"> 6</t>
    </r>
  </si>
  <si>
    <t>ฝ่ายการเงินและบัญชี</t>
  </si>
  <si>
    <t xml:space="preserve"> ว่าง</t>
  </si>
  <si>
    <t>เจ้าพนักงานจัดเก็บรายได้  6ว</t>
  </si>
  <si>
    <t xml:space="preserve">นักบริหารงานช่าง   6 </t>
  </si>
  <si>
    <t>นายช่างโยธา  6ว</t>
  </si>
  <si>
    <t>นายคำสิงห์ รามมะมะ</t>
  </si>
  <si>
    <t xml:space="preserve"> -</t>
  </si>
  <si>
    <t>60</t>
  </si>
  <si>
    <t>52</t>
  </si>
  <si>
    <t>นางพัชราภรณ์ พลศรีพิมพ์</t>
  </si>
  <si>
    <t>-1</t>
  </si>
  <si>
    <t>6/-2</t>
  </si>
  <si>
    <t>ยุบเลิก</t>
  </si>
  <si>
    <t>02-0103-002</t>
  </si>
  <si>
    <t>35.29</t>
  </si>
  <si>
    <t>34.83</t>
  </si>
  <si>
    <t>34.32</t>
  </si>
  <si>
    <r>
      <t>หัวหน้าฝ่ายบัญชี</t>
    </r>
    <r>
      <rPr>
        <b/>
        <sz val="11"/>
        <color rgb="FFFF0000"/>
        <rFont val="TH SarabunIT๙"/>
        <family val="2"/>
      </rPr>
      <t>(นักบริหารงานคลัง 6)</t>
    </r>
  </si>
  <si>
    <t>9. ภาระค่าใช้จ่ายเกี่ยวกับเงินเดือนและประโยชน์ตอบแทนอื่นการวิเคราะห์การกำหนดอัตรากำลังเพิ่มขององค์การบริหารส่วนตำบลเมืองเตา อำเภอพยัคฆภูมิพิสัย จังหวัดมหาสารคาม</t>
  </si>
  <si>
    <t>59</t>
  </si>
  <si>
    <r>
      <t xml:space="preserve">     หัวหน้าฝ่ายบัญชี         </t>
    </r>
    <r>
      <rPr>
        <b/>
        <sz val="11"/>
        <color rgb="FFFF0000"/>
        <rFont val="TH SarabunIT๙"/>
        <family val="2"/>
      </rPr>
      <t>(นักบริหารงานคลัง 6)</t>
    </r>
  </si>
  <si>
    <t>นายธพงษ์ ศรีอ่อนหล้า</t>
  </si>
  <si>
    <r>
      <rPr>
        <sz val="12"/>
        <color rgb="FFFF0000"/>
        <rFont val="TH SarabunIT๙"/>
        <family val="2"/>
      </rPr>
      <t>นักวิชาการการเงินและบัญชี</t>
    </r>
    <r>
      <rPr>
        <sz val="14"/>
        <color rgb="FFFF0000"/>
        <rFont val="TH SarabunIT๙"/>
        <family val="2"/>
      </rPr>
      <t xml:space="preserve"> 6</t>
    </r>
  </si>
  <si>
    <r>
      <t>0</t>
    </r>
    <r>
      <rPr>
        <sz val="14"/>
        <color rgb="FFFF0000"/>
        <rFont val="TH SarabunIT๙"/>
        <family val="2"/>
      </rPr>
      <t>3-0104-002</t>
    </r>
  </si>
  <si>
    <t>0</t>
  </si>
  <si>
    <t>งบประมาณรายจ่ายประจำปี 2559 คูณ  =  31,000,000  บาท</t>
  </si>
  <si>
    <t>งบประมาณรายจ่ายประจำปี 2560 คูณ 5%  =  32,550,000  บาท</t>
  </si>
  <si>
    <t>34.87</t>
  </si>
  <si>
    <t>42-3-00-1101-001</t>
  </si>
  <si>
    <t>42-3-00-110-002</t>
  </si>
  <si>
    <t>42-3-12-3205-001</t>
  </si>
  <si>
    <t>42-3-01-2101-001</t>
  </si>
  <si>
    <t>42-3-01-3105-001</t>
  </si>
  <si>
    <t>42-3-01-3101-001</t>
  </si>
  <si>
    <t>42-3-01-3103-001</t>
  </si>
  <si>
    <t>42-3-01-3102-001</t>
  </si>
  <si>
    <t>42-3-01-4825-001</t>
  </si>
  <si>
    <t>42-3-01-4101-001</t>
  </si>
  <si>
    <t>42-3-01-4101-002</t>
  </si>
  <si>
    <t>ผช.จพง.ธุรการ</t>
  </si>
  <si>
    <r>
      <t>อัตราตำแหน่งที่คาดว่าจะต้องใช้ในช่วง</t>
    </r>
    <r>
      <rPr>
        <b/>
        <sz val="11"/>
        <rFont val="TH SarabunIT๙"/>
        <family val="2"/>
      </rPr>
      <t>ระยะเวลา 3 ปี</t>
    </r>
  </si>
  <si>
    <t>42-3-11-2105-001</t>
  </si>
  <si>
    <t>42-3-11-3801-001</t>
  </si>
  <si>
    <t>42-3-11-4801-001</t>
  </si>
  <si>
    <t>42-3-06-3601-001</t>
  </si>
  <si>
    <t>42-3-14-2109-001</t>
  </si>
  <si>
    <t>42-3-08-3803-001</t>
  </si>
  <si>
    <t>42-3-08-2107-001</t>
  </si>
  <si>
    <t>42-3-05-2103-001</t>
  </si>
  <si>
    <t>42-3-05-2103-002</t>
  </si>
  <si>
    <t>42-3-04-3204-001</t>
  </si>
  <si>
    <t>42-3-04-3203-001</t>
  </si>
  <si>
    <t>42-3-04-4203-001</t>
  </si>
  <si>
    <t>42-3-04-4204-001</t>
  </si>
  <si>
    <t>42-3-04-3202-001</t>
  </si>
  <si>
    <t>42-3-04-3105-001</t>
  </si>
  <si>
    <t>42-3-04-2102-001</t>
  </si>
  <si>
    <t>กลาง</t>
  </si>
  <si>
    <t>นักบริหารงานท้องถิ่น</t>
  </si>
  <si>
    <t>ต้น</t>
  </si>
  <si>
    <t xml:space="preserve">นักวิชาการตรวจสอบภายใน           </t>
  </si>
  <si>
    <t xml:space="preserve">นักบริหารงานทั่วไป </t>
  </si>
  <si>
    <t>นิติกร</t>
  </si>
  <si>
    <t xml:space="preserve">นักจัดการงานทั่วไป  </t>
  </si>
  <si>
    <t>นักวิเคราะห์นโยบายและแผน</t>
  </si>
  <si>
    <t>นักทรัพยากรบุคคล</t>
  </si>
  <si>
    <t xml:space="preserve">จพง.ป้องกันและบรรเทาฯ  </t>
  </si>
  <si>
    <t xml:space="preserve">เจ้าพนักงานธุรการ </t>
  </si>
  <si>
    <t xml:space="preserve">นักวิชาการคลัง  </t>
  </si>
  <si>
    <t xml:space="preserve">นักวิชาการการเงินและบัญชี  </t>
  </si>
  <si>
    <t xml:space="preserve">นักวิชาการจัดเก็บรายได้   </t>
  </si>
  <si>
    <t xml:space="preserve">นักวิชาการพัสดุ  </t>
  </si>
  <si>
    <t xml:space="preserve">เจ้าพนักงานจัดเก็บรายได้   </t>
  </si>
  <si>
    <t xml:space="preserve">เจ้าพนักงานพัสดุ  </t>
  </si>
  <si>
    <t xml:space="preserve">นายช่างโยธา     </t>
  </si>
  <si>
    <t xml:space="preserve">ผู้อำนวยการกองการศึกษา  </t>
  </si>
  <si>
    <t xml:space="preserve">นักวิชาการศึกษา   </t>
  </si>
  <si>
    <t xml:space="preserve">นักพัฒนาชุมชน  </t>
  </si>
  <si>
    <t xml:space="preserve">เจ้าพนักงานพัฒนาชุมชน         </t>
  </si>
  <si>
    <t xml:space="preserve">นักวิชาการสารธารณสุข          </t>
  </si>
  <si>
    <t xml:space="preserve">นักบริหารงานเกษตร  </t>
  </si>
  <si>
    <t xml:space="preserve">นักวิชาการเกษตร  </t>
  </si>
  <si>
    <t xml:space="preserve"> นักบริหารงานช่าง</t>
  </si>
  <si>
    <t>นักบริหารงานคลัง</t>
  </si>
  <si>
    <r>
      <rPr>
        <b/>
        <sz val="12"/>
        <rFont val="TH SarabunIT๙"/>
        <family val="2"/>
      </rPr>
      <t xml:space="preserve"> หัวหน้าฝ่ายบัญชี              (นักบริหารงานคลัง)</t>
    </r>
    <r>
      <rPr>
        <b/>
        <sz val="14"/>
        <rFont val="TH SarabunIT๙"/>
        <family val="2"/>
      </rPr>
      <t xml:space="preserve">    </t>
    </r>
  </si>
  <si>
    <t>ปฏิบัติการ-ชำนาญการ</t>
  </si>
  <si>
    <t>ชำนาญการ</t>
  </si>
  <si>
    <t xml:space="preserve">ปฏิบัติการ </t>
  </si>
  <si>
    <t>ปฏิบัติงาน</t>
  </si>
  <si>
    <t>ปฏิบัติงาน-ชำนาญงาน</t>
  </si>
  <si>
    <t>ปฏิบัติการ</t>
  </si>
  <si>
    <t>ชำนาญงาน</t>
  </si>
  <si>
    <t>ปฎิบัติงาน-ชำนาญงาน</t>
  </si>
  <si>
    <t xml:space="preserve">นักบริหารงานสวัสดิการสังคม  </t>
  </si>
  <si>
    <t>ปฏิบิติการ</t>
  </si>
  <si>
    <t>ปฏิบัติการ-ชำนาญงาน</t>
  </si>
  <si>
    <t>36.92</t>
  </si>
  <si>
    <t>38.37</t>
  </si>
  <si>
    <t xml:space="preserve">       (นายสมคิด สร้อยสนธิ์ )</t>
  </si>
  <si>
    <t xml:space="preserve">   รองนายกองค์การบริหารส่วนตำบลเมืองเตารักษาราชการ</t>
  </si>
  <si>
    <t>นายกองค์การบริหารส่วนตำบลเมืองเตา</t>
  </si>
  <si>
    <t>39.49</t>
  </si>
  <si>
    <t>นายชาญยุทธ พุทไธสง</t>
  </si>
  <si>
    <t>37.39</t>
  </si>
  <si>
    <t>39.47</t>
  </si>
  <si>
    <t>4013</t>
  </si>
  <si>
    <t xml:space="preserve">รายจ่ายจริง เงินเดือน ค่าจ้าง ประโยชน์ตอบแทนอื่น ปี 2558 =8,367,443 </t>
  </si>
  <si>
    <t>กองส่วนสาธารณสุขและสิ่งแวดล้อม</t>
  </si>
  <si>
    <t>กองส่งเสริมการเกษตร</t>
  </si>
  <si>
    <t>กองสวัสดิการสังคม</t>
  </si>
  <si>
    <t>กองการศึกษา ศาสนาและวัฒนธรรม</t>
  </si>
  <si>
    <t>กองช่าง</t>
  </si>
  <si>
    <t xml:space="preserve">นักวิชการตรวจสอบภายใน           </t>
  </si>
  <si>
    <t>นายสุธิสิทธิ์ พลอามาตย์</t>
  </si>
  <si>
    <t>นางสาวสายใจกิ่งเมืองเก่า</t>
  </si>
  <si>
    <t>นางสาวเกศรินทร์ จิตตฤทธิ์</t>
  </si>
  <si>
    <t>ผช.จพง..ธุรการ</t>
  </si>
  <si>
    <t>นายฤทัย โพธิ์ทอง</t>
  </si>
  <si>
    <t xml:space="preserve">  ว่าง</t>
  </si>
  <si>
    <t>ผช.นายช่างไฟฟ้า</t>
  </si>
  <si>
    <t>จำนวน ทั้งหมด</t>
  </si>
  <si>
    <t>42-3-05-4701-001</t>
  </si>
  <si>
    <t>42-3-05-4701-002</t>
  </si>
  <si>
    <t>42-3-04-3201-001</t>
  </si>
  <si>
    <t>น.ส.ชนันชิดา ไชยสงคราม</t>
  </si>
  <si>
    <t>42-3-04-2102-002</t>
  </si>
  <si>
    <t xml:space="preserve"> ผู้ดูแลเด็ก  </t>
  </si>
  <si>
    <t>งบประมาณรายจ่ายประจำปี 2560 คูณ 5%  = 45,236,160  บาท</t>
  </si>
  <si>
    <t>งบประมาณรายจ่ายประจำปี 2561 คูณ 5%  = 47,497,968  บาท</t>
  </si>
  <si>
    <t>รองปลัดองค์การบริหารส่วนตำบลเมืองเตา รักษาราชการแทน</t>
  </si>
  <si>
    <t xml:space="preserve">ปลัดองค์การบริหารส่วนตำบลเมือเตา ปฏิบัติหน้าที่ </t>
  </si>
  <si>
    <t>36.45</t>
  </si>
  <si>
    <t>35.53</t>
  </si>
  <si>
    <t>34.63</t>
  </si>
  <si>
    <t>งบประมาณรายจ่ายประจำปี 2562 คูณ 5%  = 49,872,866  บาท</t>
  </si>
  <si>
    <t>นักบริหารงานคลัง(ผู้อำนวยการกองคลัง)</t>
  </si>
  <si>
    <t xml:space="preserve">   ( นายก้องเกียรติ พวงศรีเคน )</t>
  </si>
  <si>
    <t>นักบริหารงานท้องถิ่น          (รองปลัด อบต.)</t>
  </si>
  <si>
    <t xml:space="preserve"> หัวหน้าฝ่ายบัญชี            (นักบริหารงานคลัง)    </t>
  </si>
  <si>
    <t>ผช.จพง.จัดเก็บรายได้</t>
  </si>
  <si>
    <t xml:space="preserve"> นักบริหารงานช่าง (ผู้อำนวยการกองช่าง)</t>
  </si>
  <si>
    <t xml:space="preserve">นักบริหารงานการศึกษา(ผู้อำนวยการกองการศึกษา) </t>
  </si>
  <si>
    <t xml:space="preserve">ครูผู้ดูแลเด็ก </t>
  </si>
  <si>
    <t>นักบริหารงานสวัสดิการสังคม(ผู้อำนวยการกองสวัสดิการ)</t>
  </si>
  <si>
    <t>42-3-00-1101-002</t>
  </si>
  <si>
    <t>นักบริหารงานท้องถิ่น            (ปลัด อบต.)</t>
  </si>
  <si>
    <t>54</t>
  </si>
  <si>
    <t>49</t>
  </si>
  <si>
    <t>42-3-01-4805-001</t>
  </si>
  <si>
    <t>นางศศิวิมณ เหลาไชย</t>
  </si>
  <si>
    <t>นางปิ่นแก้ว พลศรีพิมพ์</t>
  </si>
  <si>
    <t>นางเปรมจิต ดีมาก</t>
  </si>
  <si>
    <t>นางสาวสุภาวรรณ์ ดีล้ำ</t>
  </si>
  <si>
    <t>น.ส.สุตาภัทร พลหาวงษ์</t>
  </si>
  <si>
    <t>จ2</t>
  </si>
  <si>
    <t>กองสาธารณสุขและสิ่งแวดล้อม</t>
  </si>
  <si>
    <t>ว่างเดิม</t>
  </si>
  <si>
    <t>ปก.-ชง.</t>
  </si>
  <si>
    <t>ปง.-ชง.</t>
  </si>
  <si>
    <t>ปก.-ชก.</t>
  </si>
  <si>
    <t>ปก.</t>
  </si>
  <si>
    <t>ชง.</t>
  </si>
  <si>
    <t>ชก.</t>
  </si>
  <si>
    <t xml:space="preserve"> ชก.</t>
  </si>
  <si>
    <t>ปง.</t>
  </si>
  <si>
    <t>นักบริหารงานเกษตร  (ผอ.กองส่งเสริมการเกษตร)</t>
  </si>
  <si>
    <t>ผช.นักวิชการเกษตร</t>
  </si>
  <si>
    <t xml:space="preserve">งบประมาณรายจ่ายประจำปี 2563 คูณ 5%  = 52,366,510   บาท            </t>
  </si>
  <si>
    <t xml:space="preserve">                 นายกองค์การบริหารส่วนตำบลเมืองเตา                         </t>
  </si>
  <si>
    <t xml:space="preserve">(7)  คิดจาก 6 หารด้วยงบประมาณรายจ่ายประจำปีนั้นคูณด้วย  100  </t>
  </si>
  <si>
    <t xml:space="preserve">นักวิชาการสาธารณสุข          </t>
  </si>
  <si>
    <t xml:space="preserve"> 9/-1</t>
  </si>
  <si>
    <t>นายก้องเกียรติ       พวงศรีเคน</t>
  </si>
  <si>
    <t>น.ส.ถนอมจิต โคตรสาน</t>
  </si>
  <si>
    <t>นางเกษราภรณ์          ลำเหลือ</t>
  </si>
  <si>
    <t>นักบริหารงานทั่วไป         (หัวหน้าสำนักปลัด)</t>
  </si>
  <si>
    <t>ชื่อ-สกุล</t>
  </si>
  <si>
    <t xml:space="preserve"> นายกองค์การบริหารส่วนตำบลเมืองเตา      </t>
  </si>
  <si>
    <t>บ.กลาง</t>
  </si>
  <si>
    <t>บ.ต้น</t>
  </si>
  <si>
    <t>อ.ต้น</t>
  </si>
  <si>
    <t>กองคลัง (04)</t>
  </si>
  <si>
    <t>กองช่าง (05)</t>
  </si>
  <si>
    <t>กำหนดเพิ่ม</t>
  </si>
  <si>
    <t>(2) ตำแหน่งใหม่ คิดจาก  (เงินเดือนขั้นต่ำ+ขั้นสูงของระดับตำแหน่งที่เพิ่มขึ้นหารด้วย 2  คูณด้วย 12) คนเดิมคิดจาก ขั้นเงินเดือนคนเดิมที่เพิ่มขึ้น 1 ขั้นคูณด้วย 12</t>
  </si>
  <si>
    <t>(5)</t>
  </si>
  <si>
    <t>(6)</t>
  </si>
  <si>
    <t>(7)</t>
  </si>
  <si>
    <t>นายเอก  แก้วจรัญ</t>
  </si>
  <si>
    <t>นางจิราภรณ์  บูรณธนิต</t>
  </si>
  <si>
    <t>งบประมาณรายจ่ายประจำปี 2562  คูณ 5% = 48,000,000  บาท</t>
  </si>
  <si>
    <t>ตำแหน่ง</t>
  </si>
  <si>
    <t>ระดับ</t>
  </si>
  <si>
    <t>เจ้าพนักงานธุรการ</t>
  </si>
  <si>
    <t>นักวิชาการคลัง</t>
  </si>
  <si>
    <t>นักวิชาการจัดเก็บรายได้</t>
  </si>
  <si>
    <t>นักวิชาการพัสดุ</t>
  </si>
  <si>
    <t>เจ้าพนักงานพัสดุ</t>
  </si>
  <si>
    <t>เจ้าพนักงานจัดเก็บรายได้</t>
  </si>
  <si>
    <t>นายช่างโยธา</t>
  </si>
  <si>
    <t>นักวิชาการสาธารณสุข</t>
  </si>
  <si>
    <t>กองการศึกษา ศาสนา และวัฒนธรรม (08)</t>
  </si>
  <si>
    <t>นักวิชาการศึกษา</t>
  </si>
  <si>
    <t>คศ.1</t>
  </si>
  <si>
    <t>ผู้ช่วยครูผู้ดูแลเด็ก</t>
  </si>
  <si>
    <t>นักพัฒนาชุมชน</t>
  </si>
  <si>
    <t>นักวิชาการตรวจสอบภายใน</t>
  </si>
  <si>
    <t>คศ.2</t>
  </si>
  <si>
    <t>นักวิชาการเงินและบัญชี</t>
  </si>
  <si>
    <t>คนครัว</t>
  </si>
  <si>
    <t>ข้อ 9 ภาระค่าใช้จ่ายเกี่ยวกับเงินเดือนและประโยชน์ตอบแทนอื่น องค์การบริหารส่วนตำบลเมืองเตา  อำเภอพยัคฆภูมิพิสัย  จังหวัดมหาสารคาม</t>
  </si>
  <si>
    <t>เลขที่</t>
  </si>
  <si>
    <t>อัตราตำแหน่งที่คาดว่าจะต้องใช้</t>
  </si>
  <si>
    <t>อัตรากำลังคน</t>
  </si>
  <si>
    <t>ทั้งหมด</t>
  </si>
  <si>
    <t>ในช่วงระยะ 3 ปีข้างหน้า</t>
  </si>
  <si>
    <t>เพิ่ม/ลด</t>
  </si>
  <si>
    <t>ชื่อ - สกุล  (ผู้ครองตำแหน่ง)</t>
  </si>
  <si>
    <t>ปลัด อบต. (นักบริหารงานท้องถิ่น)</t>
  </si>
  <si>
    <t>นางพิมทิพย์  คณะมะ</t>
  </si>
  <si>
    <t>รองปลัด อบต. (นักบริหารงานท้องถิ่น)</t>
  </si>
  <si>
    <t>นายก้องเกียรติ  พวงศรีเคน</t>
  </si>
  <si>
    <t>สำนักงานปลัด (01)</t>
  </si>
  <si>
    <t>หัวหน้าสำนักปลัด อบต. (นักบริหารงานทั่วไป)</t>
  </si>
  <si>
    <t xml:space="preserve">นักจัดการงานทั่วไป   </t>
  </si>
  <si>
    <t>ปฎิบัติการ</t>
  </si>
  <si>
    <t>นางทัศนนันท์  เขียวคีรี</t>
  </si>
  <si>
    <t>นางสาวเกศรินทร์  จิตตฤทธิ์</t>
  </si>
  <si>
    <t>ปฏิบัติการ/</t>
  </si>
  <si>
    <t>เจ้าพนักงานป้องกันและบรรเทาสาธารณภัย</t>
  </si>
  <si>
    <t>นายคมสันต์  พิมพ์ตะคลอง</t>
  </si>
  <si>
    <t>42-3-.1-4101-001</t>
  </si>
  <si>
    <t>พนักงานจ้างประเภทภารกิจ</t>
  </si>
  <si>
    <t>ผู้ช่วยเจ้าพนักงานธุรการ</t>
  </si>
  <si>
    <t>นางสาวถนอมจิต  โคตรสาร</t>
  </si>
  <si>
    <t>พนักงานจ้างประเภททั่วไป</t>
  </si>
  <si>
    <t>นายสาคร  จันทะรัง</t>
  </si>
  <si>
    <t>พนักงานขับเครื่องจักรกลขนาดเบา</t>
  </si>
  <si>
    <t>นายคำสิงห์  รามมะมะ</t>
  </si>
  <si>
    <t>ผู้อำนวยการกองคลัง(นักบริหารงานคลัง)</t>
  </si>
  <si>
    <t>หัวหน้าฝ่ายบัญชี (นักบริหารงานคลัง</t>
  </si>
  <si>
    <t>นางวรัญญา  ไชยบัวแดง</t>
  </si>
  <si>
    <t>นางสาวราตรี  สุขประเสริฐ</t>
  </si>
  <si>
    <t>นางยุภารัตน์  เครือแวงมน</t>
  </si>
  <si>
    <t>ผู้ช่วยเจ้าพนักงานจัดเก็บรายได้</t>
  </si>
  <si>
    <t>นางสาวชนัญชิดา  ไชยสงคราม</t>
  </si>
  <si>
    <t>ผู้อำนวยการกองช่าง</t>
  </si>
  <si>
    <t>ปฏิบัติงาน/</t>
  </si>
  <si>
    <t>ผู้ช่วยนายช่างโยธา</t>
  </si>
  <si>
    <t>นางสาวอ้อมใจ  วงศ์วังจันทร์</t>
  </si>
  <si>
    <t>ผู้ช่วยนายช่างไฟฟ้า</t>
  </si>
  <si>
    <t>ผอ.กองการศึกษาฯ (นักบริหารงานศึกษา)</t>
  </si>
  <si>
    <t>นางสาวแสงมณี  น้อยบาท</t>
  </si>
  <si>
    <t>ศูนย์พัฒนาเด็กเล็ก อบต. เมืองเตา</t>
  </si>
  <si>
    <t>ครูผู้ดูแลเด็ก</t>
  </si>
  <si>
    <t>(เงินอุดหนุน)</t>
  </si>
  <si>
    <t>ผอ.กองสวัสดิการสังคม (นักบริหารงานสวัสดิการสังคม)</t>
  </si>
  <si>
    <t>นางสาวสุตาภัทร  พลหาวงษ์</t>
  </si>
  <si>
    <t>เจ้าพนักงานพัฒนาชุมชน</t>
  </si>
  <si>
    <t>ผอ.กองส่งเสริมการเกษตร</t>
  </si>
  <si>
    <t>นายกอบเดช  มะโนรัตน์</t>
  </si>
  <si>
    <t>นางสายใจ  กิ่งเมืองเก่า</t>
  </si>
  <si>
    <t>รวมเป็นค่าใช้จ่ายบุคคลทั้งสิ้น</t>
  </si>
  <si>
    <t>คิดเป็นร้อยละ 40 ของงบประมาณรายจ่ายประจำปี</t>
  </si>
  <si>
    <t>งบประมาณรายจ่ายประจำปี 2561  คูณ 5% = 47,497,968  บาท</t>
  </si>
  <si>
    <t xml:space="preserve">                      - ฐานการคำนวณงบประมาณรายจ่ายประจำปี 2561 ให้ประมาณการเพิ่มขึ้นร้อยละ 5 ของงบประมาณรายจ่ายประจำปี 2560</t>
  </si>
  <si>
    <t xml:space="preserve">                        งบประมาณรายจ่ายประจำปี 2560 จำนวน 25,000,000 บาท = (25,000,000 x 5%) + 25,000,000 = 26,250,000)</t>
  </si>
  <si>
    <t xml:space="preserve">                      - ฐานการคำนวณงบประมาณรายจ่ายประจำปี 2562 ให้ประมาณการเพิ่มขึ้นร้อยละ 5 ของงบประมาณรายจ่ายประจำปี 2561</t>
  </si>
  <si>
    <t xml:space="preserve">                        งบประมาณรายจ่ายประจำปี 2561 จำนวน 26,250,000 บาท = (26,250,000 x 5%) + 26,250,000 = 27,562,500)</t>
  </si>
  <si>
    <t xml:space="preserve">                      - ฐานการคำนวณงบประมาณรายจ่ายประจำปี 2563 ให้ประมาณการเพิ่มขึ้นร้อยละ 5 ของงบประมาณรายจ่ายประจำปี 2562</t>
  </si>
  <si>
    <t xml:space="preserve">                        งบประมาณรายจ่ายประจำปี 2562 จำนวน 27,562,500 บาท = (27,562,500 x 5%) + 27,562,500 =28,940,625)</t>
  </si>
  <si>
    <t xml:space="preserve">                    : ข้าราชการถ่ายโอน ลูกจ้างประจำถ่ายโอน รวมถึงข้าราชการครู บุคลากรทางการศึกษา ลูกจ้างประจำ และพนักงานจ้าง ที่ได้รับเงินอุดหนุนที่จ่ายเป็นเงินเดือน ค่าจ้าง</t>
  </si>
  <si>
    <t xml:space="preserve">                      ให้ระบุข้อมูลไว้ในแผนอัตรากำลัง แต่ไม่ต้องนำมาคิดรวมเป็นภาระค่าใช้จ่ายเกี่ยวกับเงินเดือนและประโยชน์ตอบแทนอื่น ตามมาตรา 35 (ตัวอย่างตำแหน่งที่มีแถบสีคลุม)</t>
  </si>
  <si>
    <t xml:space="preserve">              *** ข้อมูลในช่องเงินเดือน (1) ต้องมีจำนวนตรงกันกับข้อมูลในช่องเงินเดือนของบัญชีแสดงจัดคนลงสู่ตำแหน่งและการกำหนดเลขที่ตำแหน่งในส่วนราชการ</t>
  </si>
  <si>
    <t xml:space="preserve">                    : ให้บันทึกข้อมูลเรียงตามลำดับรหัสส่วนราชการ (สำนักหรือกอง) ในองค์กรปกครองส่วนท้องถิ่นนั้น ตามหนังสือสำนักงาน ก.จ., ก.ท. และ ก.อบต. ด่วนที่สุด</t>
  </si>
  <si>
    <t xml:space="preserve">                       ที่ มท 0809.5/ว 52 ลงวันที่ 13 พฤศจิกายน 2558 เรื่อง การจัดตำแหน่งข้าราชการหรือพนักงานส่วนท้องถิ่นเข้าสู่ประเภทตำแหน่ง (ระบบแท่ง)</t>
  </si>
  <si>
    <t>ข</t>
  </si>
  <si>
    <t>นางศศิวิมณ  เหลาไชย</t>
  </si>
  <si>
    <t>นางสาวอสมาภรณ์  ใจชื่น</t>
  </si>
  <si>
    <t>42-3-08-6600-422</t>
  </si>
  <si>
    <t>42-3-08-6600-423</t>
  </si>
  <si>
    <t>42-3-08-6600-424</t>
  </si>
  <si>
    <t>42-3-08-6600-425</t>
  </si>
  <si>
    <t>42-3-08-6600-426</t>
  </si>
  <si>
    <t>42-3-08-6600-427</t>
  </si>
  <si>
    <t>42-3-08-6600-428</t>
  </si>
  <si>
    <t>ผู้ดูแลเด็ก (ว่าง)</t>
  </si>
  <si>
    <t>นางเปรมจิต  ดีมาก</t>
  </si>
  <si>
    <t>งบประมาณรายจ่ายประจำปี 2563  คูณ 5% = 48,000,000  บาท</t>
  </si>
  <si>
    <t>(9,000)</t>
  </si>
  <si>
    <t>(นางวิภาภรณ์  แสงน้ำ)</t>
  </si>
  <si>
    <t>ผู้อำนวยการกองการศึกษา ศาสนาและวัฒนธรรมรักษาราชการแทน</t>
  </si>
  <si>
    <t>นางสาวปาณิสรา  ทองสาร</t>
  </si>
  <si>
    <t>ปฎิบัติงาน</t>
  </si>
  <si>
    <t>(32,450)</t>
  </si>
  <si>
    <t>(31,340)</t>
  </si>
  <si>
    <r>
      <t xml:space="preserve">          </t>
    </r>
    <r>
      <rPr>
        <sz val="14"/>
        <rFont val="TH SarabunPSK"/>
        <family val="2"/>
      </rPr>
      <t xml:space="preserve">        </t>
    </r>
  </si>
  <si>
    <r>
      <rPr>
        <b/>
        <sz val="18"/>
        <rFont val="TH SarabunPSK"/>
        <family val="2"/>
      </rPr>
      <t>หมายเหตุ</t>
    </r>
    <r>
      <rPr>
        <sz val="18"/>
        <rFont val="TH SarabunPSK"/>
        <family val="2"/>
      </rPr>
      <t xml:space="preserve"> : </t>
    </r>
    <r>
      <rPr>
        <u/>
        <sz val="18"/>
        <rFont val="TH SarabunPSK"/>
        <family val="2"/>
      </rPr>
      <t>ฐานการคำนวณงบประมาณรายจ่ายประจำปี พ.ศ. 2561 ให้ใช้ข้อบัญญัติงบประมาณรายจ่ายประจำปีงบประมาณ 2560 (25,000,000 บาท)</t>
    </r>
  </si>
  <si>
    <r>
      <t xml:space="preserve">                     </t>
    </r>
    <r>
      <rPr>
        <u/>
        <sz val="18"/>
        <rFont val="TH SarabunPSK"/>
        <family val="2"/>
      </rPr>
      <t>เพิ่มขึ้นอีกร้อยละ 5 เป็นฐานการคำนวณ สำหรับงบประมาณรายจ่ายประจำปี 2562 และ 2563 ให้บวกเพิ่มขึ้นอีกร้อยละ 5 เพื่อเป็นฐานการคำนวณภาระค่าใช้จ่าย  ดังนี้</t>
    </r>
  </si>
  <si>
    <t>(คน)</t>
  </si>
  <si>
    <r>
      <t>(1</t>
    </r>
    <r>
      <rPr>
        <b/>
        <sz val="1"/>
        <rFont val="TH SarabunPSK"/>
        <family val="2"/>
      </rPr>
      <t>ก</t>
    </r>
    <r>
      <rPr>
        <b/>
        <sz val="16"/>
        <rFont val="TH SarabunPSK"/>
        <family val="2"/>
      </rPr>
      <t>)</t>
    </r>
  </si>
  <si>
    <t>อันดับ</t>
  </si>
  <si>
    <t>เงินเดือนครู</t>
  </si>
  <si>
    <t>ตำแหน่ง/</t>
  </si>
  <si>
    <t>เงินประจำ</t>
  </si>
  <si>
    <t>ตำแหน่ง (2)</t>
  </si>
  <si>
    <t>ค่าใช้จ่ายที่เพิ่มขี้น (3)</t>
  </si>
  <si>
    <t>ค่าใช้จ่ายรวม  (4)</t>
  </si>
  <si>
    <t>นางสาวลัดดาวัลย์  เพียรอดวงษ์</t>
  </si>
  <si>
    <t>(41,930)</t>
  </si>
  <si>
    <t>(37,410)</t>
  </si>
  <si>
    <t>(26,460)</t>
  </si>
  <si>
    <t>(17,880)</t>
  </si>
  <si>
    <t>(20,440)</t>
  </si>
  <si>
    <t>(16,220)</t>
  </si>
  <si>
    <t>(21,700)</t>
  </si>
  <si>
    <t>(ตำแหน่งว่างให้ใส่ขีด -)</t>
  </si>
  <si>
    <t>(กำลังประสานรับโอน)</t>
  </si>
  <si>
    <t>(ว่างเกิน 1 ปี)</t>
  </si>
  <si>
    <t>(กำลังสรรหา)</t>
  </si>
  <si>
    <t>นางสาวรุ่งตะวัน  ตาคำทรัพย์</t>
  </si>
  <si>
    <t>(13,660)</t>
  </si>
  <si>
    <t>(14,280)</t>
  </si>
  <si>
    <t>(12,560)</t>
  </si>
  <si>
    <t>(ให้ ก.กลางสรรหา)</t>
  </si>
  <si>
    <t>(29,680)</t>
  </si>
  <si>
    <t>(ขอ กสถ.ตาม ว24)</t>
  </si>
  <si>
    <t>(25,270)</t>
  </si>
  <si>
    <t>(25,670)</t>
  </si>
  <si>
    <t>(24,090)</t>
  </si>
  <si>
    <t>(15,430)</t>
  </si>
  <si>
    <t>(24,270)</t>
  </si>
  <si>
    <t>นางอัมพร  สิรินทรารัตนากุล</t>
  </si>
  <si>
    <t>(23,820)</t>
  </si>
  <si>
    <t>(28,560)</t>
  </si>
  <si>
    <t>(31,880)</t>
  </si>
  <si>
    <t>(24,490)</t>
  </si>
  <si>
    <t>(13,500)</t>
  </si>
  <si>
    <t>ปฎิบัติการ/</t>
  </si>
  <si>
    <t>(34,680)</t>
  </si>
  <si>
    <t>(26,980)</t>
  </si>
  <si>
    <t>เจ้าพนักงานสาธารณสุข</t>
  </si>
  <si>
    <t>42-3-14-4610-001</t>
  </si>
  <si>
    <t>สัตวแพทย์</t>
  </si>
  <si>
    <t>42-3-06-4601-001</t>
  </si>
  <si>
    <t>42-3-06-2104-001</t>
  </si>
  <si>
    <t xml:space="preserve">ผู้อำนวยการกองสาธารณสุขและสิ่งแวดล้อม </t>
  </si>
  <si>
    <t>(8)</t>
  </si>
  <si>
    <t>กรณีหัก เงินเบี้ยยังชีพผู้สูงอายุ เบี้ยความพิการ เบี้ยผู้ป่วยเอดส์ เงินเดือน/ค่าตอบแทนครูและบุคลากรทางการศึกษาเงินอุดหนุนสำหรับการจัดการศึกษา (คิดเป็นร้อยละ 40)</t>
  </si>
  <si>
    <t>(นางสาวรุ่งตะวัน  ตาคำทรัพย์)</t>
  </si>
  <si>
    <t>(9)</t>
  </si>
  <si>
    <t>[(50,400,000 x 5%) + 50,400,000]</t>
  </si>
  <si>
    <t>[(52,920,000 x 5%) + 52,920,000]</t>
  </si>
  <si>
    <t>กรณีหักเงินอุดหนุนและเบี้ยยังชีพ</t>
  </si>
  <si>
    <t>(ประมาณการจากเงินอุดหนุนและเบี้ยยังชีพ ปีงบประมาณ 2563 มีเงินอุดหนุนเงินอุดหนุนและเบี้ยยังชีพ เป็นเงินจำนวน 16,145,030 บาท ก็ให้นำ 16,145,030 หักออกทั้ง 3 ปี)</t>
  </si>
  <si>
    <t xml:space="preserve">งบประมาณรายจ่ายประจำปี 2564   =  </t>
  </si>
  <si>
    <t xml:space="preserve">งบประมาณรายจ่ายประจำปี 2565   = </t>
  </si>
  <si>
    <t xml:space="preserve">งบประมาณรายจ่ายประจำปี 2566   = </t>
  </si>
  <si>
    <t>(มาจากร้อยละ 5 ของงบประมาณ 2563 จากข้อบัญญัติ)</t>
  </si>
  <si>
    <t>(เงินที่ต้องหัก ได้แก่ เงินเบี้ยยังชีพผู้สูงอายุ เบี้ยความพิการ เบี้ยผู้ป่วยเอดส์ เงินเดือน/ค่าตอบแทนครูและบุคลากรทางการศึกษา เงินอุดหนุนสำหรับการจัดการศึกษา)</t>
  </si>
  <si>
    <t>ตรวจสอบถูกต้อง</t>
  </si>
  <si>
    <t xml:space="preserve">งบประมาณรายจ่ายประจำปี 2564   =   </t>
  </si>
  <si>
    <t>(50,400,000 - 16,145,030)</t>
  </si>
  <si>
    <t xml:space="preserve">(52,920,000 - 16,145,030) </t>
  </si>
  <si>
    <t xml:space="preserve">งบประมาณรายจ่ายประจำปี 2566   =  </t>
  </si>
  <si>
    <t xml:space="preserve">(55,566,000 - 16,145,030) </t>
  </si>
  <si>
    <r>
      <t xml:space="preserve">พนักงานขับรถยนต์ </t>
    </r>
    <r>
      <rPr>
        <b/>
        <sz val="14"/>
        <color rgb="FFFF0000"/>
        <rFont val="TH SarabunPSK"/>
        <family val="2"/>
      </rPr>
      <t>(ภารกิจ/ทักษะ)</t>
    </r>
  </si>
  <si>
    <t>+4</t>
  </si>
  <si>
    <t>ประมาณการประโยชน์ตอบแทนอื่น 15%</t>
  </si>
  <si>
    <t>(5)  คือประโยชน์ตอบแทนอื่น (ประมาณการไว้ 15% คิดจาก (3) แต่ละปี)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</si>
</sst>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_-;\-* #,##0_-;_-* &quot;-&quot;??_-;_-@_-"/>
    <numFmt numFmtId="165" formatCode="0;[Red]0"/>
    <numFmt numFmtId="166" formatCode="\(0,000\)"/>
  </numFmts>
  <fonts count="58">
    <font>
      <sz val="10"/>
      <name val="Arial"/>
      <charset val="222"/>
    </font>
    <font>
      <sz val="10"/>
      <name val="Arial"/>
      <family val="2"/>
    </font>
    <font>
      <sz val="16"/>
      <name val="Angsana New"/>
      <family val="1"/>
    </font>
    <font>
      <sz val="16"/>
      <name val="TH SarabunIT๙"/>
      <family val="2"/>
    </font>
    <font>
      <sz val="16"/>
      <color rgb="FFFF0000"/>
      <name val="Angsana New"/>
      <family val="1"/>
    </font>
    <font>
      <sz val="14"/>
      <color theme="1"/>
      <name val="Angsana New"/>
      <family val="1"/>
    </font>
    <font>
      <sz val="14"/>
      <color rgb="FFFF0000"/>
      <name val="TH SarabunIT๙"/>
      <family val="2"/>
    </font>
    <font>
      <b/>
      <sz val="14"/>
      <color rgb="FFFF0000"/>
      <name val="TH SarabunIT๙"/>
      <family val="2"/>
    </font>
    <font>
      <sz val="12"/>
      <color rgb="FFFF0000"/>
      <name val="TH SarabunIT๙"/>
      <family val="2"/>
    </font>
    <font>
      <b/>
      <sz val="12"/>
      <color rgb="FFFF0000"/>
      <name val="TH SarabunIT๙"/>
      <family val="2"/>
    </font>
    <font>
      <b/>
      <sz val="18"/>
      <color rgb="FFFF0000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sz val="12"/>
      <color theme="1"/>
      <name val="TH SarabunIT๙"/>
      <family val="2"/>
    </font>
    <font>
      <b/>
      <u/>
      <sz val="14"/>
      <color theme="1"/>
      <name val="TH SarabunIT๙"/>
      <family val="2"/>
    </font>
    <font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0"/>
      <color theme="1"/>
      <name val="TH SarabunIT๙"/>
      <family val="2"/>
    </font>
    <font>
      <b/>
      <sz val="12"/>
      <color theme="1"/>
      <name val="TH SarabunIT๙"/>
      <family val="2"/>
    </font>
    <font>
      <u/>
      <sz val="14"/>
      <color theme="1"/>
      <name val="TH SarabunIT๙"/>
      <family val="2"/>
    </font>
    <font>
      <b/>
      <u/>
      <sz val="18"/>
      <color theme="1"/>
      <name val="TH SarabunIT๙"/>
      <family val="2"/>
    </font>
    <font>
      <sz val="16"/>
      <color theme="1"/>
      <name val="Angsana New"/>
      <family val="1"/>
    </font>
    <font>
      <b/>
      <sz val="16"/>
      <color rgb="FFFF0000"/>
      <name val="Angsana New"/>
      <family val="1"/>
    </font>
    <font>
      <b/>
      <sz val="16"/>
      <name val="TH SarabunIT๙"/>
      <family val="2"/>
    </font>
    <font>
      <sz val="16"/>
      <color rgb="FFFF0000"/>
      <name val="TH SarabunIT๙"/>
      <family val="2"/>
    </font>
    <font>
      <b/>
      <sz val="16"/>
      <color rgb="FFFF0000"/>
      <name val="TH SarabunIT๙"/>
      <family val="2"/>
    </font>
    <font>
      <b/>
      <sz val="14"/>
      <color theme="3"/>
      <name val="TH SarabunIT๙"/>
      <family val="2"/>
    </font>
    <font>
      <sz val="11"/>
      <color rgb="FFFF0000"/>
      <name val="TH SarabunIT๙"/>
      <family val="2"/>
    </font>
    <font>
      <b/>
      <sz val="11"/>
      <color rgb="FFFF0000"/>
      <name val="TH SarabunIT๙"/>
      <family val="2"/>
    </font>
    <font>
      <b/>
      <sz val="14"/>
      <name val="TH SarabunIT๙"/>
      <family val="2"/>
    </font>
    <font>
      <sz val="14"/>
      <name val="TH SarabunIT๙"/>
      <family val="2"/>
    </font>
    <font>
      <sz val="12"/>
      <name val="TH SarabunIT๙"/>
      <family val="2"/>
    </font>
    <font>
      <sz val="11"/>
      <name val="TH SarabunIT๙"/>
      <family val="2"/>
    </font>
    <font>
      <b/>
      <sz val="11"/>
      <name val="TH SarabunIT๙"/>
      <family val="2"/>
    </font>
    <font>
      <b/>
      <u/>
      <sz val="14"/>
      <name val="TH SarabunIT๙"/>
      <family val="2"/>
    </font>
    <font>
      <b/>
      <sz val="12"/>
      <name val="TH SarabunIT๙"/>
      <family val="2"/>
    </font>
    <font>
      <b/>
      <sz val="18"/>
      <name val="TH SarabunIT๙"/>
      <family val="2"/>
    </font>
    <font>
      <sz val="14"/>
      <color theme="0" tint="-0.499984740745262"/>
      <name val="TH SarabunIT๙"/>
      <family val="2"/>
    </font>
    <font>
      <sz val="12"/>
      <color theme="0" tint="-0.499984740745262"/>
      <name val="TH SarabunIT๙"/>
      <family val="2"/>
    </font>
    <font>
      <sz val="10"/>
      <name val="TH SarabunIT๙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18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name val="TH SarabunPSK"/>
      <family val="2"/>
    </font>
    <font>
      <b/>
      <sz val="18"/>
      <name val="TH SarabunPSK"/>
      <family val="2"/>
    </font>
    <font>
      <u/>
      <sz val="18"/>
      <name val="TH SarabunPSK"/>
      <family val="2"/>
    </font>
    <font>
      <sz val="18"/>
      <color rgb="FFC00000"/>
      <name val="TH SarabunPSK"/>
      <family val="2"/>
    </font>
    <font>
      <b/>
      <sz val="1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b/>
      <sz val="16"/>
      <color rgb="FFFF0000"/>
      <name val="TH SarabunPSK"/>
      <family val="2"/>
    </font>
    <font>
      <b/>
      <u/>
      <sz val="14"/>
      <color rgb="FFFF0000"/>
      <name val="TH SarabunPSK"/>
      <family val="2"/>
    </font>
    <font>
      <b/>
      <u/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1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/>
    <xf numFmtId="0" fontId="2" fillId="0" borderId="11" xfId="0" applyFont="1" applyBorder="1"/>
    <xf numFmtId="0" fontId="4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164" fontId="7" fillId="0" borderId="1" xfId="1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3" fontId="7" fillId="0" borderId="5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10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0" fontId="12" fillId="0" borderId="5" xfId="0" applyFont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49" fontId="12" fillId="0" borderId="5" xfId="0" applyNumberFormat="1" applyFont="1" applyBorder="1" applyAlignment="1">
      <alignment horizontal="center" vertical="top" wrapText="1"/>
    </xf>
    <xf numFmtId="164" fontId="12" fillId="0" borderId="5" xfId="1" applyNumberFormat="1" applyFont="1" applyBorder="1" applyAlignment="1">
      <alignment horizontal="right" vertical="center" wrapText="1"/>
    </xf>
    <xf numFmtId="164" fontId="12" fillId="0" borderId="0" xfId="1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top" wrapText="1"/>
    </xf>
    <xf numFmtId="3" fontId="12" fillId="0" borderId="5" xfId="0" applyNumberFormat="1" applyFont="1" applyBorder="1" applyAlignment="1">
      <alignment horizontal="right" vertical="center"/>
    </xf>
    <xf numFmtId="3" fontId="12" fillId="0" borderId="5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top" wrapText="1"/>
    </xf>
    <xf numFmtId="3" fontId="12" fillId="0" borderId="1" xfId="0" applyNumberFormat="1" applyFont="1" applyBorder="1" applyAlignment="1">
      <alignment horizontal="center" vertical="top" wrapText="1"/>
    </xf>
    <xf numFmtId="49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top" wrapText="1"/>
    </xf>
    <xf numFmtId="0" fontId="14" fillId="2" borderId="2" xfId="0" applyFont="1" applyFill="1" applyBorder="1" applyAlignment="1">
      <alignment horizontal="center" vertical="top" wrapText="1"/>
    </xf>
    <xf numFmtId="1" fontId="12" fillId="4" borderId="4" xfId="0" applyNumberFormat="1" applyFont="1" applyFill="1" applyBorder="1" applyAlignment="1">
      <alignment horizontal="center" vertical="top" wrapText="1"/>
    </xf>
    <xf numFmtId="1" fontId="12" fillId="4" borderId="2" xfId="0" applyNumberFormat="1" applyFont="1" applyFill="1" applyBorder="1" applyAlignment="1">
      <alignment horizontal="center" vertical="top" wrapText="1"/>
    </xf>
    <xf numFmtId="1" fontId="12" fillId="4" borderId="2" xfId="0" applyNumberFormat="1" applyFont="1" applyFill="1" applyBorder="1" applyAlignment="1">
      <alignment horizontal="right" vertical="center" wrapText="1"/>
    </xf>
    <xf numFmtId="1" fontId="12" fillId="4" borderId="2" xfId="0" applyNumberFormat="1" applyFont="1" applyFill="1" applyBorder="1" applyAlignment="1">
      <alignment horizontal="right" vertical="top" wrapText="1"/>
    </xf>
    <xf numFmtId="1" fontId="12" fillId="4" borderId="13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right" vertical="center" wrapText="1"/>
    </xf>
    <xf numFmtId="0" fontId="12" fillId="0" borderId="1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164" fontId="12" fillId="0" borderId="1" xfId="1" applyNumberFormat="1" applyFont="1" applyBorder="1" applyAlignment="1">
      <alignment horizontal="center" vertical="top" wrapText="1"/>
    </xf>
    <xf numFmtId="164" fontId="12" fillId="0" borderId="1" xfId="1" applyNumberFormat="1" applyFont="1" applyBorder="1" applyAlignment="1">
      <alignment horizontal="right" vertical="top" wrapText="1"/>
    </xf>
    <xf numFmtId="0" fontId="15" fillId="0" borderId="1" xfId="0" applyFont="1" applyBorder="1" applyAlignment="1">
      <alignment vertical="top" wrapText="1"/>
    </xf>
    <xf numFmtId="164" fontId="12" fillId="0" borderId="1" xfId="1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1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top" wrapText="1"/>
    </xf>
    <xf numFmtId="164" fontId="16" fillId="0" borderId="1" xfId="1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top" wrapText="1"/>
    </xf>
    <xf numFmtId="3" fontId="12" fillId="0" borderId="1" xfId="0" applyNumberFormat="1" applyFont="1" applyBorder="1" applyAlignment="1">
      <alignment horizontal="right" vertical="center"/>
    </xf>
    <xf numFmtId="3" fontId="12" fillId="4" borderId="4" xfId="0" applyNumberFormat="1" applyFont="1" applyFill="1" applyBorder="1" applyAlignment="1">
      <alignment horizontal="center" vertical="top" wrapText="1"/>
    </xf>
    <xf numFmtId="3" fontId="12" fillId="4" borderId="2" xfId="0" applyNumberFormat="1" applyFont="1" applyFill="1" applyBorder="1" applyAlignment="1">
      <alignment horizontal="center" vertical="top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4" borderId="2" xfId="0" applyNumberFormat="1" applyFont="1" applyFill="1" applyBorder="1" applyAlignment="1">
      <alignment horizontal="right" vertical="top" wrapText="1"/>
    </xf>
    <xf numFmtId="3" fontId="12" fillId="4" borderId="13" xfId="0" applyNumberFormat="1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top" wrapText="1"/>
    </xf>
    <xf numFmtId="164" fontId="12" fillId="0" borderId="1" xfId="1" applyNumberFormat="1" applyFont="1" applyBorder="1" applyAlignment="1">
      <alignment horizontal="center" wrapText="1"/>
    </xf>
    <xf numFmtId="3" fontId="12" fillId="0" borderId="1" xfId="0" applyNumberFormat="1" applyFont="1" applyBorder="1" applyAlignment="1">
      <alignment horizontal="right" wrapText="1"/>
    </xf>
    <xf numFmtId="0" fontId="12" fillId="0" borderId="1" xfId="0" applyNumberFormat="1" applyFont="1" applyBorder="1" applyAlignment="1">
      <alignment horizontal="center" wrapText="1"/>
    </xf>
    <xf numFmtId="0" fontId="12" fillId="0" borderId="13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 wrapText="1"/>
    </xf>
    <xf numFmtId="49" fontId="16" fillId="0" borderId="1" xfId="0" applyNumberFormat="1" applyFont="1" applyBorder="1" applyAlignment="1">
      <alignment horizontal="center" vertical="top" wrapText="1"/>
    </xf>
    <xf numFmtId="164" fontId="16" fillId="0" borderId="1" xfId="1" applyNumberFormat="1" applyFont="1" applyBorder="1" applyAlignment="1">
      <alignment horizontal="right" vertical="top" wrapText="1"/>
    </xf>
    <xf numFmtId="0" fontId="12" fillId="4" borderId="4" xfId="0" applyNumberFormat="1" applyFont="1" applyFill="1" applyBorder="1" applyAlignment="1">
      <alignment horizontal="center" vertical="center" wrapText="1"/>
    </xf>
    <xf numFmtId="0" fontId="12" fillId="4" borderId="2" xfId="0" applyNumberFormat="1" applyFont="1" applyFill="1" applyBorder="1" applyAlignment="1">
      <alignment horizontal="center" vertical="center" wrapText="1"/>
    </xf>
    <xf numFmtId="0" fontId="12" fillId="4" borderId="2" xfId="0" applyNumberFormat="1" applyFont="1" applyFill="1" applyBorder="1" applyAlignment="1">
      <alignment horizontal="right" vertical="center" wrapText="1"/>
    </xf>
    <xf numFmtId="0" fontId="12" fillId="4" borderId="13" xfId="0" applyNumberFormat="1" applyFont="1" applyFill="1" applyBorder="1" applyAlignment="1">
      <alignment horizontal="right" vertical="center" wrapText="1"/>
    </xf>
    <xf numFmtId="164" fontId="16" fillId="0" borderId="1" xfId="1" applyNumberFormat="1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/>
    <xf numFmtId="4" fontId="12" fillId="0" borderId="0" xfId="0" applyNumberFormat="1" applyFont="1" applyBorder="1" applyAlignment="1">
      <alignment horizontal="right" vertical="center"/>
    </xf>
    <xf numFmtId="0" fontId="12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/>
    </xf>
    <xf numFmtId="0" fontId="22" fillId="0" borderId="0" xfId="0" applyFont="1" applyBorder="1"/>
    <xf numFmtId="3" fontId="26" fillId="0" borderId="1" xfId="0" applyNumberFormat="1" applyFont="1" applyBorder="1" applyAlignment="1">
      <alignment horizontal="right" vertical="top" wrapText="1"/>
    </xf>
    <xf numFmtId="0" fontId="15" fillId="0" borderId="0" xfId="0" applyFont="1" applyBorder="1" applyAlignment="1"/>
    <xf numFmtId="164" fontId="7" fillId="0" borderId="1" xfId="1" applyNumberFormat="1" applyFont="1" applyBorder="1" applyAlignment="1">
      <alignment horizontal="right" vertical="center" wrapText="1"/>
    </xf>
    <xf numFmtId="0" fontId="12" fillId="0" borderId="1" xfId="0" applyNumberFormat="1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2" fillId="0" borderId="1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top" wrapText="1"/>
    </xf>
    <xf numFmtId="3" fontId="7" fillId="0" borderId="5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 wrapText="1"/>
    </xf>
    <xf numFmtId="0" fontId="9" fillId="0" borderId="5" xfId="0" applyFont="1" applyBorder="1" applyAlignment="1">
      <alignment vertical="top" wrapText="1"/>
    </xf>
    <xf numFmtId="0" fontId="7" fillId="0" borderId="1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164" fontId="6" fillId="0" borderId="1" xfId="1" applyNumberFormat="1" applyFont="1" applyBorder="1" applyAlignment="1">
      <alignment horizontal="right" vertical="center" wrapText="1"/>
    </xf>
    <xf numFmtId="164" fontId="6" fillId="0" borderId="2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right" vertical="center"/>
    </xf>
    <xf numFmtId="0" fontId="12" fillId="0" borderId="1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9" fillId="3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2" fillId="0" borderId="0" xfId="0" applyNumberFormat="1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164" fontId="12" fillId="0" borderId="0" xfId="1" applyNumberFormat="1" applyFont="1" applyBorder="1" applyAlignment="1">
      <alignment horizontal="center" wrapText="1"/>
    </xf>
    <xf numFmtId="49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right" vertical="center" wrapText="1"/>
    </xf>
    <xf numFmtId="3" fontId="12" fillId="0" borderId="0" xfId="0" applyNumberFormat="1" applyFont="1" applyBorder="1" applyAlignment="1">
      <alignment horizontal="right" wrapText="1"/>
    </xf>
    <xf numFmtId="3" fontId="12" fillId="0" borderId="0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6" fillId="0" borderId="5" xfId="0" applyFont="1" applyBorder="1" applyAlignment="1">
      <alignment vertical="top" wrapText="1"/>
    </xf>
    <xf numFmtId="0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top" wrapText="1"/>
    </xf>
    <xf numFmtId="3" fontId="12" fillId="0" borderId="2" xfId="0" applyNumberFormat="1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3" fontId="12" fillId="0" borderId="2" xfId="0" applyNumberFormat="1" applyFont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top" wrapText="1"/>
    </xf>
    <xf numFmtId="3" fontId="12" fillId="0" borderId="2" xfId="0" applyNumberFormat="1" applyFont="1" applyBorder="1" applyAlignment="1">
      <alignment horizontal="right" vertical="center"/>
    </xf>
    <xf numFmtId="3" fontId="12" fillId="0" borderId="13" xfId="0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vertical="top" wrapText="1"/>
    </xf>
    <xf numFmtId="0" fontId="29" fillId="0" borderId="1" xfId="0" applyFont="1" applyBorder="1" applyAlignment="1">
      <alignment horizontal="center" vertical="top" wrapText="1"/>
    </xf>
    <xf numFmtId="0" fontId="29" fillId="0" borderId="1" xfId="0" applyNumberFormat="1" applyFont="1" applyBorder="1" applyAlignment="1">
      <alignment horizontal="center" vertical="top" wrapText="1"/>
    </xf>
    <xf numFmtId="3" fontId="29" fillId="0" borderId="1" xfId="0" applyNumberFormat="1" applyFont="1" applyBorder="1" applyAlignment="1">
      <alignment horizontal="center" vertical="top" wrapText="1"/>
    </xf>
    <xf numFmtId="49" fontId="29" fillId="0" borderId="1" xfId="0" applyNumberFormat="1" applyFont="1" applyBorder="1" applyAlignment="1">
      <alignment horizontal="center" vertical="top" wrapText="1"/>
    </xf>
    <xf numFmtId="3" fontId="29" fillId="0" borderId="1" xfId="0" applyNumberFormat="1" applyFont="1" applyBorder="1" applyAlignment="1">
      <alignment horizontal="right" vertical="center" wrapText="1"/>
    </xf>
    <xf numFmtId="3" fontId="29" fillId="0" borderId="1" xfId="0" applyNumberFormat="1" applyFont="1" applyBorder="1" applyAlignment="1">
      <alignment horizontal="right" vertical="top" wrapText="1"/>
    </xf>
    <xf numFmtId="3" fontId="29" fillId="0" borderId="5" xfId="0" applyNumberFormat="1" applyFont="1" applyBorder="1" applyAlignment="1">
      <alignment horizontal="right" vertical="center"/>
    </xf>
    <xf numFmtId="3" fontId="29" fillId="0" borderId="5" xfId="0" applyNumberFormat="1" applyFont="1" applyBorder="1" applyAlignment="1">
      <alignment horizontal="right" vertical="center" wrapText="1"/>
    </xf>
    <xf numFmtId="3" fontId="30" fillId="0" borderId="1" xfId="0" applyNumberFormat="1" applyFont="1" applyBorder="1" applyAlignment="1">
      <alignment horizontal="right" vertical="center" wrapText="1"/>
    </xf>
    <xf numFmtId="164" fontId="30" fillId="0" borderId="1" xfId="1" applyNumberFormat="1" applyFont="1" applyBorder="1" applyAlignment="1">
      <alignment horizontal="right" vertical="center" wrapText="1"/>
    </xf>
    <xf numFmtId="3" fontId="30" fillId="0" borderId="1" xfId="0" applyNumberFormat="1" applyFont="1" applyBorder="1" applyAlignment="1">
      <alignment horizontal="right" vertical="top" wrapText="1"/>
    </xf>
    <xf numFmtId="3" fontId="30" fillId="0" borderId="5" xfId="0" applyNumberFormat="1" applyFont="1" applyBorder="1" applyAlignment="1">
      <alignment horizontal="right" vertical="center"/>
    </xf>
    <xf numFmtId="3" fontId="30" fillId="0" borderId="5" xfId="0" applyNumberFormat="1" applyFont="1" applyBorder="1" applyAlignment="1">
      <alignment horizontal="right" vertical="center" wrapText="1"/>
    </xf>
    <xf numFmtId="0" fontId="30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/>
    </xf>
    <xf numFmtId="0" fontId="30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30" fillId="0" borderId="5" xfId="0" applyFont="1" applyBorder="1" applyAlignment="1">
      <alignment vertical="top" wrapText="1"/>
    </xf>
    <xf numFmtId="0" fontId="30" fillId="0" borderId="5" xfId="0" applyFont="1" applyBorder="1" applyAlignment="1">
      <alignment horizontal="center" vertical="top" wrapText="1"/>
    </xf>
    <xf numFmtId="3" fontId="30" fillId="0" borderId="5" xfId="0" applyNumberFormat="1" applyFont="1" applyBorder="1" applyAlignment="1">
      <alignment horizontal="center" vertical="top" wrapText="1"/>
    </xf>
    <xf numFmtId="0" fontId="30" fillId="0" borderId="6" xfId="0" applyFont="1" applyBorder="1" applyAlignment="1">
      <alignment horizontal="center" vertical="top" wrapText="1"/>
    </xf>
    <xf numFmtId="49" fontId="30" fillId="0" borderId="5" xfId="0" applyNumberFormat="1" applyFont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center"/>
    </xf>
    <xf numFmtId="164" fontId="30" fillId="0" borderId="5" xfId="1" applyNumberFormat="1" applyFont="1" applyBorder="1" applyAlignment="1">
      <alignment horizontal="right" vertical="center" wrapText="1"/>
    </xf>
    <xf numFmtId="164" fontId="30" fillId="0" borderId="0" xfId="1" applyNumberFormat="1" applyFont="1" applyBorder="1" applyAlignment="1">
      <alignment horizontal="right" vertical="center"/>
    </xf>
    <xf numFmtId="0" fontId="30" fillId="0" borderId="5" xfId="0" applyFont="1" applyBorder="1" applyAlignment="1">
      <alignment horizontal="right" vertical="top" wrapText="1"/>
    </xf>
    <xf numFmtId="0" fontId="30" fillId="0" borderId="1" xfId="0" applyFont="1" applyBorder="1" applyAlignment="1">
      <alignment vertical="top" wrapText="1"/>
    </xf>
    <xf numFmtId="3" fontId="30" fillId="0" borderId="1" xfId="0" applyNumberFormat="1" applyFont="1" applyBorder="1" applyAlignment="1">
      <alignment horizontal="center" vertical="top" wrapText="1"/>
    </xf>
    <xf numFmtId="49" fontId="30" fillId="0" borderId="1" xfId="0" applyNumberFormat="1" applyFont="1" applyBorder="1" applyAlignment="1">
      <alignment horizontal="center" vertical="top" wrapText="1"/>
    </xf>
    <xf numFmtId="0" fontId="30" fillId="0" borderId="2" xfId="0" applyFont="1" applyBorder="1" applyAlignment="1">
      <alignment horizontal="center"/>
    </xf>
    <xf numFmtId="164" fontId="30" fillId="0" borderId="2" xfId="1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right" vertical="top" wrapText="1"/>
    </xf>
    <xf numFmtId="3" fontId="30" fillId="0" borderId="1" xfId="0" applyNumberFormat="1" applyFont="1" applyBorder="1" applyAlignment="1">
      <alignment horizontal="right" vertical="center"/>
    </xf>
    <xf numFmtId="0" fontId="34" fillId="2" borderId="2" xfId="0" applyFont="1" applyFill="1" applyBorder="1" applyAlignment="1">
      <alignment horizontal="center" vertical="top" wrapText="1"/>
    </xf>
    <xf numFmtId="1" fontId="30" fillId="4" borderId="4" xfId="0" applyNumberFormat="1" applyFont="1" applyFill="1" applyBorder="1" applyAlignment="1">
      <alignment horizontal="center" vertical="top" wrapText="1"/>
    </xf>
    <xf numFmtId="1" fontId="30" fillId="4" borderId="2" xfId="0" applyNumberFormat="1" applyFont="1" applyFill="1" applyBorder="1" applyAlignment="1">
      <alignment horizontal="center" vertical="top" wrapText="1"/>
    </xf>
    <xf numFmtId="1" fontId="30" fillId="4" borderId="2" xfId="0" applyNumberFormat="1" applyFont="1" applyFill="1" applyBorder="1" applyAlignment="1">
      <alignment horizontal="right" vertical="center" wrapText="1"/>
    </xf>
    <xf numFmtId="1" fontId="30" fillId="4" borderId="2" xfId="0" applyNumberFormat="1" applyFont="1" applyFill="1" applyBorder="1" applyAlignment="1">
      <alignment horizontal="right" vertical="top" wrapText="1"/>
    </xf>
    <xf numFmtId="3" fontId="30" fillId="4" borderId="5" xfId="0" applyNumberFormat="1" applyFont="1" applyFill="1" applyBorder="1" applyAlignment="1">
      <alignment horizontal="right" vertical="center"/>
    </xf>
    <xf numFmtId="3" fontId="30" fillId="4" borderId="5" xfId="0" applyNumberFormat="1" applyFont="1" applyFill="1" applyBorder="1" applyAlignment="1">
      <alignment horizontal="right" vertical="center" wrapText="1"/>
    </xf>
    <xf numFmtId="0" fontId="30" fillId="0" borderId="1" xfId="0" applyNumberFormat="1" applyFont="1" applyBorder="1" applyAlignment="1">
      <alignment horizontal="center" vertical="center" wrapText="1"/>
    </xf>
    <xf numFmtId="0" fontId="30" fillId="0" borderId="1" xfId="0" applyNumberFormat="1" applyFont="1" applyBorder="1" applyAlignment="1">
      <alignment horizontal="center" vertical="top" wrapText="1"/>
    </xf>
    <xf numFmtId="0" fontId="30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4" fontId="30" fillId="0" borderId="1" xfId="1" applyNumberFormat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164" fontId="30" fillId="0" borderId="1" xfId="1" applyNumberFormat="1" applyFont="1" applyBorder="1" applyAlignment="1">
      <alignment horizontal="right" vertical="center"/>
    </xf>
    <xf numFmtId="0" fontId="30" fillId="4" borderId="1" xfId="0" applyFont="1" applyFill="1" applyBorder="1" applyAlignment="1">
      <alignment horizontal="center" vertical="top" wrapText="1"/>
    </xf>
    <xf numFmtId="0" fontId="30" fillId="4" borderId="1" xfId="0" applyNumberFormat="1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164" fontId="30" fillId="4" borderId="1" xfId="1" applyNumberFormat="1" applyFont="1" applyFill="1" applyBorder="1" applyAlignment="1">
      <alignment horizontal="center" vertical="center" wrapText="1"/>
    </xf>
    <xf numFmtId="49" fontId="30" fillId="4" borderId="1" xfId="0" applyNumberFormat="1" applyFont="1" applyFill="1" applyBorder="1" applyAlignment="1">
      <alignment horizontal="center" vertical="center"/>
    </xf>
    <xf numFmtId="49" fontId="30" fillId="4" borderId="1" xfId="0" applyNumberFormat="1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/>
    </xf>
    <xf numFmtId="164" fontId="30" fillId="4" borderId="1" xfId="1" applyNumberFormat="1" applyFont="1" applyFill="1" applyBorder="1" applyAlignment="1">
      <alignment horizontal="right" vertical="center"/>
    </xf>
    <xf numFmtId="3" fontId="30" fillId="4" borderId="1" xfId="0" applyNumberFormat="1" applyFont="1" applyFill="1" applyBorder="1" applyAlignment="1">
      <alignment horizontal="right" vertical="center" wrapText="1"/>
    </xf>
    <xf numFmtId="0" fontId="30" fillId="0" borderId="1" xfId="0" applyFont="1" applyBorder="1" applyAlignment="1">
      <alignment horizontal="right" vertical="center" wrapText="1"/>
    </xf>
    <xf numFmtId="0" fontId="30" fillId="0" borderId="13" xfId="0" applyFont="1" applyBorder="1" applyAlignment="1">
      <alignment horizontal="center" vertical="top" wrapText="1"/>
    </xf>
    <xf numFmtId="164" fontId="30" fillId="0" borderId="1" xfId="1" applyNumberFormat="1" applyFont="1" applyBorder="1" applyAlignment="1">
      <alignment horizontal="center" vertical="top" wrapText="1"/>
    </xf>
    <xf numFmtId="0" fontId="30" fillId="4" borderId="4" xfId="0" applyFont="1" applyFill="1" applyBorder="1" applyAlignment="1">
      <alignment vertical="top" wrapText="1"/>
    </xf>
    <xf numFmtId="0" fontId="30" fillId="4" borderId="2" xfId="0" applyFont="1" applyFill="1" applyBorder="1" applyAlignment="1">
      <alignment vertical="top" wrapText="1"/>
    </xf>
    <xf numFmtId="0" fontId="30" fillId="4" borderId="13" xfId="0" applyFont="1" applyFill="1" applyBorder="1" applyAlignment="1">
      <alignment vertical="top" wrapText="1"/>
    </xf>
    <xf numFmtId="0" fontId="30" fillId="0" borderId="4" xfId="0" applyFont="1" applyBorder="1" applyAlignment="1">
      <alignment horizontal="center" vertical="top" wrapText="1"/>
    </xf>
    <xf numFmtId="0" fontId="30" fillId="0" borderId="2" xfId="0" applyFont="1" applyBorder="1" applyAlignment="1">
      <alignment vertical="top" wrapText="1"/>
    </xf>
    <xf numFmtId="0" fontId="30" fillId="0" borderId="2" xfId="0" applyFont="1" applyBorder="1" applyAlignment="1">
      <alignment horizontal="center" vertical="top" wrapText="1"/>
    </xf>
    <xf numFmtId="3" fontId="30" fillId="0" borderId="2" xfId="0" applyNumberFormat="1" applyFont="1" applyBorder="1" applyAlignment="1">
      <alignment horizontal="center" vertical="top" wrapText="1"/>
    </xf>
    <xf numFmtId="49" fontId="30" fillId="0" borderId="2" xfId="0" applyNumberFormat="1" applyFont="1" applyBorder="1" applyAlignment="1">
      <alignment horizontal="center" vertical="top" wrapText="1"/>
    </xf>
    <xf numFmtId="3" fontId="30" fillId="0" borderId="2" xfId="0" applyNumberFormat="1" applyFont="1" applyBorder="1" applyAlignment="1">
      <alignment horizontal="right" vertical="center" wrapText="1"/>
    </xf>
    <xf numFmtId="3" fontId="30" fillId="0" borderId="2" xfId="0" applyNumberFormat="1" applyFont="1" applyBorder="1" applyAlignment="1">
      <alignment horizontal="right" vertical="top" wrapText="1"/>
    </xf>
    <xf numFmtId="3" fontId="30" fillId="0" borderId="2" xfId="0" applyNumberFormat="1" applyFont="1" applyBorder="1" applyAlignment="1">
      <alignment horizontal="right" vertical="center"/>
    </xf>
    <xf numFmtId="3" fontId="30" fillId="0" borderId="13" xfId="0" applyNumberFormat="1" applyFont="1" applyBorder="1" applyAlignment="1">
      <alignment horizontal="right" vertical="center" wrapText="1"/>
    </xf>
    <xf numFmtId="3" fontId="30" fillId="4" borderId="4" xfId="0" applyNumberFormat="1" applyFont="1" applyFill="1" applyBorder="1" applyAlignment="1">
      <alignment horizontal="center" vertical="top" wrapText="1"/>
    </xf>
    <xf numFmtId="3" fontId="30" fillId="4" borderId="2" xfId="0" applyNumberFormat="1" applyFont="1" applyFill="1" applyBorder="1" applyAlignment="1">
      <alignment horizontal="center" vertical="top" wrapText="1"/>
    </xf>
    <xf numFmtId="3" fontId="30" fillId="4" borderId="2" xfId="0" applyNumberFormat="1" applyFont="1" applyFill="1" applyBorder="1" applyAlignment="1">
      <alignment horizontal="right" vertical="center" wrapText="1"/>
    </xf>
    <xf numFmtId="3" fontId="30" fillId="4" borderId="2" xfId="0" applyNumberFormat="1" applyFont="1" applyFill="1" applyBorder="1" applyAlignment="1">
      <alignment horizontal="right" vertical="top" wrapText="1"/>
    </xf>
    <xf numFmtId="3" fontId="30" fillId="4" borderId="13" xfId="0" applyNumberFormat="1" applyFont="1" applyFill="1" applyBorder="1" applyAlignment="1">
      <alignment horizontal="right" vertical="center" wrapText="1"/>
    </xf>
    <xf numFmtId="0" fontId="30" fillId="3" borderId="1" xfId="0" applyFont="1" applyFill="1" applyBorder="1" applyAlignment="1">
      <alignment vertical="top" wrapText="1"/>
    </xf>
    <xf numFmtId="0" fontId="30" fillId="3" borderId="1" xfId="0" applyFont="1" applyFill="1" applyBorder="1" applyAlignment="1">
      <alignment horizontal="center" vertical="top" wrapText="1"/>
    </xf>
    <xf numFmtId="165" fontId="30" fillId="0" borderId="1" xfId="0" applyNumberFormat="1" applyFont="1" applyBorder="1" applyAlignment="1">
      <alignment horizontal="center" vertical="top" wrapText="1"/>
    </xf>
    <xf numFmtId="0" fontId="29" fillId="3" borderId="1" xfId="0" applyFont="1" applyFill="1" applyBorder="1" applyAlignment="1">
      <alignment horizontal="left" vertical="center" wrapText="1"/>
    </xf>
    <xf numFmtId="0" fontId="30" fillId="0" borderId="3" xfId="0" applyFont="1" applyBorder="1" applyAlignment="1">
      <alignment vertical="top" wrapText="1"/>
    </xf>
    <xf numFmtId="3" fontId="29" fillId="0" borderId="1" xfId="0" applyNumberFormat="1" applyFont="1" applyBorder="1" applyAlignment="1">
      <alignment vertical="top" wrapText="1"/>
    </xf>
    <xf numFmtId="164" fontId="30" fillId="0" borderId="1" xfId="1" applyNumberFormat="1" applyFont="1" applyBorder="1" applyAlignment="1">
      <alignment horizontal="center" wrapText="1"/>
    </xf>
    <xf numFmtId="0" fontId="30" fillId="0" borderId="1" xfId="0" applyNumberFormat="1" applyFont="1" applyBorder="1" applyAlignment="1">
      <alignment horizontal="center" wrapText="1"/>
    </xf>
    <xf numFmtId="3" fontId="30" fillId="0" borderId="1" xfId="0" applyNumberFormat="1" applyFont="1" applyBorder="1" applyAlignment="1">
      <alignment horizontal="right" wrapText="1"/>
    </xf>
    <xf numFmtId="0" fontId="30" fillId="0" borderId="13" xfId="0" applyNumberFormat="1" applyFont="1" applyBorder="1" applyAlignment="1">
      <alignment horizontal="center" vertical="top" wrapText="1"/>
    </xf>
    <xf numFmtId="3" fontId="30" fillId="0" borderId="1" xfId="0" applyNumberFormat="1" applyFont="1" applyBorder="1" applyAlignment="1">
      <alignment horizontal="center" vertical="center" wrapText="1"/>
    </xf>
    <xf numFmtId="0" fontId="30" fillId="0" borderId="5" xfId="0" applyFont="1" applyBorder="1" applyAlignment="1">
      <alignment horizontal="right" vertical="center" wrapText="1"/>
    </xf>
    <xf numFmtId="164" fontId="29" fillId="0" borderId="1" xfId="1" applyNumberFormat="1" applyFont="1" applyBorder="1" applyAlignment="1">
      <alignment horizontal="right" vertical="top" wrapText="1"/>
    </xf>
    <xf numFmtId="0" fontId="29" fillId="0" borderId="1" xfId="0" applyFont="1" applyBorder="1" applyAlignment="1">
      <alignment horizontal="right" vertical="top" wrapText="1"/>
    </xf>
    <xf numFmtId="3" fontId="29" fillId="0" borderId="1" xfId="0" applyNumberFormat="1" applyFont="1" applyBorder="1" applyAlignment="1">
      <alignment horizontal="right" vertical="center"/>
    </xf>
    <xf numFmtId="0" fontId="30" fillId="4" borderId="4" xfId="0" applyNumberFormat="1" applyFont="1" applyFill="1" applyBorder="1" applyAlignment="1">
      <alignment horizontal="center" vertical="center" wrapText="1"/>
    </xf>
    <xf numFmtId="0" fontId="30" fillId="4" borderId="2" xfId="0" applyNumberFormat="1" applyFont="1" applyFill="1" applyBorder="1" applyAlignment="1">
      <alignment horizontal="center" vertical="center" wrapText="1"/>
    </xf>
    <xf numFmtId="0" fontId="30" fillId="4" borderId="2" xfId="0" applyNumberFormat="1" applyFont="1" applyFill="1" applyBorder="1" applyAlignment="1">
      <alignment horizontal="right" vertical="center" wrapText="1"/>
    </xf>
    <xf numFmtId="0" fontId="30" fillId="4" borderId="13" xfId="0" applyNumberFormat="1" applyFont="1" applyFill="1" applyBorder="1" applyAlignment="1">
      <alignment horizontal="right" vertical="center" wrapText="1"/>
    </xf>
    <xf numFmtId="0" fontId="30" fillId="0" borderId="1" xfId="0" applyNumberFormat="1" applyFont="1" applyBorder="1" applyAlignment="1">
      <alignment horizontal="left" vertical="top" wrapText="1"/>
    </xf>
    <xf numFmtId="0" fontId="31" fillId="0" borderId="1" xfId="0" applyFont="1" applyBorder="1" applyAlignment="1">
      <alignment vertical="top" wrapText="1"/>
    </xf>
    <xf numFmtId="0" fontId="30" fillId="0" borderId="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top" wrapText="1"/>
    </xf>
    <xf numFmtId="0" fontId="30" fillId="0" borderId="0" xfId="0" applyFont="1" applyBorder="1" applyAlignment="1">
      <alignment vertical="top" wrapText="1"/>
    </xf>
    <xf numFmtId="0" fontId="31" fillId="0" borderId="0" xfId="0" applyFont="1" applyBorder="1" applyAlignment="1">
      <alignment vertical="top" wrapText="1"/>
    </xf>
    <xf numFmtId="0" fontId="30" fillId="0" borderId="0" xfId="0" applyNumberFormat="1" applyFont="1" applyBorder="1" applyAlignment="1">
      <alignment horizontal="center" wrapText="1"/>
    </xf>
    <xf numFmtId="0" fontId="30" fillId="0" borderId="0" xfId="0" applyFont="1" applyBorder="1" applyAlignment="1">
      <alignment horizontal="center" wrapText="1"/>
    </xf>
    <xf numFmtId="164" fontId="30" fillId="0" borderId="0" xfId="1" applyNumberFormat="1" applyFont="1" applyBorder="1" applyAlignment="1">
      <alignment horizontal="center" wrapText="1"/>
    </xf>
    <xf numFmtId="49" fontId="30" fillId="0" borderId="0" xfId="0" applyNumberFormat="1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 wrapText="1"/>
    </xf>
    <xf numFmtId="3" fontId="30" fillId="0" borderId="0" xfId="0" applyNumberFormat="1" applyFont="1" applyBorder="1" applyAlignment="1">
      <alignment horizontal="right" vertical="center" wrapText="1"/>
    </xf>
    <xf numFmtId="3" fontId="30" fillId="0" borderId="0" xfId="0" applyNumberFormat="1" applyFont="1" applyBorder="1" applyAlignment="1">
      <alignment horizontal="right" wrapText="1"/>
    </xf>
    <xf numFmtId="3" fontId="30" fillId="0" borderId="0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top" wrapText="1"/>
    </xf>
    <xf numFmtId="164" fontId="29" fillId="0" borderId="1" xfId="1" applyNumberFormat="1" applyFont="1" applyBorder="1" applyAlignment="1">
      <alignment horizontal="center" vertical="top" wrapText="1"/>
    </xf>
    <xf numFmtId="164" fontId="29" fillId="0" borderId="1" xfId="1" applyNumberFormat="1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top" wrapText="1"/>
    </xf>
    <xf numFmtId="3" fontId="6" fillId="0" borderId="0" xfId="0" applyNumberFormat="1" applyFont="1" applyBorder="1" applyAlignment="1">
      <alignment horizontal="right" vertical="center"/>
    </xf>
    <xf numFmtId="3" fontId="30" fillId="0" borderId="1" xfId="0" applyNumberFormat="1" applyFont="1" applyBorder="1" applyAlignment="1">
      <alignment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31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top" wrapText="1"/>
    </xf>
    <xf numFmtId="0" fontId="30" fillId="0" borderId="13" xfId="0" applyFont="1" applyBorder="1" applyAlignment="1">
      <alignment horizontal="center" vertical="top" wrapText="1"/>
    </xf>
    <xf numFmtId="0" fontId="31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top" wrapText="1"/>
    </xf>
    <xf numFmtId="0" fontId="30" fillId="0" borderId="13" xfId="0" applyFont="1" applyBorder="1" applyAlignment="1">
      <alignment horizontal="center" vertical="top" wrapText="1"/>
    </xf>
    <xf numFmtId="0" fontId="30" fillId="0" borderId="5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30" fillId="0" borderId="4" xfId="0" applyFont="1" applyBorder="1" applyAlignment="1">
      <alignment vertical="top" wrapText="1"/>
    </xf>
    <xf numFmtId="0" fontId="30" fillId="0" borderId="2" xfId="0" applyNumberFormat="1" applyFont="1" applyBorder="1" applyAlignment="1">
      <alignment horizontal="center" vertical="top" wrapText="1"/>
    </xf>
    <xf numFmtId="3" fontId="30" fillId="0" borderId="8" xfId="0" applyNumberFormat="1" applyFont="1" applyBorder="1" applyAlignment="1">
      <alignment horizontal="right" vertical="center"/>
    </xf>
    <xf numFmtId="3" fontId="30" fillId="0" borderId="9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164" fontId="6" fillId="0" borderId="1" xfId="1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164" fontId="30" fillId="0" borderId="5" xfId="1" applyNumberFormat="1" applyFont="1" applyBorder="1" applyAlignment="1">
      <alignment horizontal="center" vertical="center" wrapText="1"/>
    </xf>
    <xf numFmtId="1" fontId="30" fillId="4" borderId="2" xfId="0" applyNumberFormat="1" applyFont="1" applyFill="1" applyBorder="1" applyAlignment="1">
      <alignment horizontal="center" vertical="center" wrapText="1"/>
    </xf>
    <xf numFmtId="164" fontId="30" fillId="0" borderId="1" xfId="1" applyNumberFormat="1" applyFont="1" applyBorder="1" applyAlignment="1">
      <alignment vertical="center" wrapText="1"/>
    </xf>
    <xf numFmtId="164" fontId="6" fillId="0" borderId="1" xfId="1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164" fontId="30" fillId="4" borderId="1" xfId="1" applyNumberFormat="1" applyFont="1" applyFill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3" fontId="30" fillId="4" borderId="1" xfId="0" applyNumberFormat="1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vertical="top" wrapText="1"/>
    </xf>
    <xf numFmtId="0" fontId="30" fillId="4" borderId="2" xfId="0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 wrapText="1"/>
    </xf>
    <xf numFmtId="49" fontId="6" fillId="0" borderId="1" xfId="0" applyNumberFormat="1" applyFont="1" applyBorder="1" applyAlignment="1"/>
    <xf numFmtId="49" fontId="6" fillId="0" borderId="1" xfId="0" applyNumberFormat="1" applyFont="1" applyBorder="1" applyAlignment="1">
      <alignment vertical="top" wrapText="1"/>
    </xf>
    <xf numFmtId="3" fontId="6" fillId="0" borderId="1" xfId="0" applyNumberFormat="1" applyFont="1" applyBorder="1" applyAlignment="1">
      <alignment vertical="center" wrapText="1"/>
    </xf>
    <xf numFmtId="0" fontId="30" fillId="0" borderId="0" xfId="0" applyNumberFormat="1" applyFont="1" applyBorder="1" applyAlignment="1">
      <alignment horizontal="center" vertical="top" wrapText="1"/>
    </xf>
    <xf numFmtId="3" fontId="30" fillId="0" borderId="0" xfId="0" applyNumberFormat="1" applyFont="1" applyBorder="1" applyAlignment="1">
      <alignment horizontal="center" vertical="top" wrapText="1"/>
    </xf>
    <xf numFmtId="3" fontId="30" fillId="0" borderId="0" xfId="0" applyNumberFormat="1" applyFont="1" applyBorder="1" applyAlignment="1">
      <alignment horizontal="right" vertical="top" wrapText="1"/>
    </xf>
    <xf numFmtId="0" fontId="2" fillId="0" borderId="8" xfId="0" applyFont="1" applyBorder="1" applyAlignment="1">
      <alignment horizontal="center"/>
    </xf>
    <xf numFmtId="0" fontId="34" fillId="2" borderId="8" xfId="0" applyFont="1" applyFill="1" applyBorder="1" applyAlignment="1">
      <alignment horizontal="center" vertical="top" wrapText="1"/>
    </xf>
    <xf numFmtId="3" fontId="30" fillId="4" borderId="7" xfId="0" applyNumberFormat="1" applyFont="1" applyFill="1" applyBorder="1" applyAlignment="1">
      <alignment horizontal="center" vertical="top" wrapText="1"/>
    </xf>
    <xf numFmtId="3" fontId="30" fillId="4" borderId="8" xfId="0" applyNumberFormat="1" applyFont="1" applyFill="1" applyBorder="1" applyAlignment="1">
      <alignment horizontal="center" vertical="top" wrapText="1"/>
    </xf>
    <xf numFmtId="3" fontId="30" fillId="4" borderId="8" xfId="0" applyNumberFormat="1" applyFont="1" applyFill="1" applyBorder="1" applyAlignment="1">
      <alignment horizontal="right" vertical="center" wrapText="1"/>
    </xf>
    <xf numFmtId="3" fontId="30" fillId="4" borderId="8" xfId="0" applyNumberFormat="1" applyFont="1" applyFill="1" applyBorder="1" applyAlignment="1">
      <alignment horizontal="right" vertical="top" wrapText="1"/>
    </xf>
    <xf numFmtId="49" fontId="30" fillId="0" borderId="0" xfId="0" applyNumberFormat="1" applyFont="1" applyBorder="1" applyAlignment="1">
      <alignment horizontal="center" vertical="top" wrapText="1"/>
    </xf>
    <xf numFmtId="3" fontId="35" fillId="0" borderId="0" xfId="0" applyNumberFormat="1" applyFont="1" applyBorder="1" applyAlignment="1">
      <alignment horizontal="center" vertical="center" wrapText="1"/>
    </xf>
    <xf numFmtId="3" fontId="30" fillId="2" borderId="2" xfId="0" applyNumberFormat="1" applyFont="1" applyFill="1" applyBorder="1" applyAlignment="1">
      <alignment horizontal="right" vertical="center" wrapText="1"/>
    </xf>
    <xf numFmtId="3" fontId="30" fillId="2" borderId="2" xfId="0" applyNumberFormat="1" applyFont="1" applyFill="1" applyBorder="1" applyAlignment="1">
      <alignment horizontal="right" vertical="top" wrapText="1"/>
    </xf>
    <xf numFmtId="0" fontId="30" fillId="0" borderId="1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30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2" fillId="0" borderId="1" xfId="0" applyFont="1" applyBorder="1"/>
    <xf numFmtId="0" fontId="30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3" fontId="37" fillId="4" borderId="5" xfId="0" applyNumberFormat="1" applyFont="1" applyFill="1" applyBorder="1" applyAlignment="1">
      <alignment horizontal="right" vertical="center"/>
    </xf>
    <xf numFmtId="0" fontId="30" fillId="4" borderId="13" xfId="0" applyFont="1" applyFill="1" applyBorder="1" applyAlignment="1">
      <alignment horizontal="center" vertical="top" wrapText="1"/>
    </xf>
    <xf numFmtId="0" fontId="30" fillId="4" borderId="1" xfId="0" applyNumberFormat="1" applyFont="1" applyFill="1" applyBorder="1" applyAlignment="1">
      <alignment horizontal="center" wrapText="1"/>
    </xf>
    <xf numFmtId="0" fontId="30" fillId="4" borderId="1" xfId="0" applyFont="1" applyFill="1" applyBorder="1" applyAlignment="1">
      <alignment horizontal="center" wrapText="1"/>
    </xf>
    <xf numFmtId="164" fontId="30" fillId="4" borderId="1" xfId="1" applyNumberFormat="1" applyFont="1" applyFill="1" applyBorder="1" applyAlignment="1">
      <alignment horizontal="center" wrapText="1"/>
    </xf>
    <xf numFmtId="3" fontId="30" fillId="4" borderId="1" xfId="0" applyNumberFormat="1" applyFont="1" applyFill="1" applyBorder="1" applyAlignment="1">
      <alignment horizontal="right" wrapText="1"/>
    </xf>
    <xf numFmtId="0" fontId="37" fillId="4" borderId="5" xfId="0" applyFont="1" applyFill="1" applyBorder="1" applyAlignment="1">
      <alignment horizontal="center" vertical="center" wrapText="1"/>
    </xf>
    <xf numFmtId="0" fontId="38" fillId="4" borderId="5" xfId="0" applyFont="1" applyFill="1" applyBorder="1" applyAlignment="1">
      <alignment horizontal="center" vertical="center" wrapText="1"/>
    </xf>
    <xf numFmtId="0" fontId="37" fillId="4" borderId="5" xfId="0" applyFont="1" applyFill="1" applyBorder="1" applyAlignment="1">
      <alignment horizontal="center" vertical="top" wrapText="1"/>
    </xf>
    <xf numFmtId="0" fontId="37" fillId="4" borderId="5" xfId="0" applyFont="1" applyFill="1" applyBorder="1" applyAlignment="1">
      <alignment horizontal="right" vertical="center" wrapText="1"/>
    </xf>
    <xf numFmtId="0" fontId="37" fillId="4" borderId="5" xfId="0" applyFont="1" applyFill="1" applyBorder="1" applyAlignment="1">
      <alignment horizontal="right" vertical="top" wrapText="1"/>
    </xf>
    <xf numFmtId="3" fontId="6" fillId="0" borderId="7" xfId="0" applyNumberFormat="1" applyFont="1" applyBorder="1" applyAlignment="1">
      <alignment horizontal="right" vertical="center"/>
    </xf>
    <xf numFmtId="3" fontId="37" fillId="2" borderId="5" xfId="0" applyNumberFormat="1" applyFont="1" applyFill="1" applyBorder="1" applyAlignment="1">
      <alignment horizontal="right" vertical="center"/>
    </xf>
    <xf numFmtId="0" fontId="39" fillId="0" borderId="1" xfId="0" applyFont="1" applyBorder="1" applyAlignment="1">
      <alignment horizontal="center" wrapText="1"/>
    </xf>
    <xf numFmtId="0" fontId="15" fillId="0" borderId="0" xfId="0" applyFont="1" applyBorder="1" applyAlignment="1">
      <alignment vertical="center"/>
    </xf>
    <xf numFmtId="49" fontId="25" fillId="0" borderId="1" xfId="0" applyNumberFormat="1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right" vertical="top" wrapText="1"/>
    </xf>
    <xf numFmtId="0" fontId="30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30" fillId="0" borderId="13" xfId="0" applyFont="1" applyBorder="1" applyAlignment="1">
      <alignment horizontal="center" vertical="top" wrapText="1"/>
    </xf>
    <xf numFmtId="0" fontId="11" fillId="0" borderId="0" xfId="0" applyFont="1" applyBorder="1" applyAlignment="1"/>
    <xf numFmtId="0" fontId="30" fillId="0" borderId="1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wrapText="1"/>
    </xf>
    <xf numFmtId="164" fontId="3" fillId="0" borderId="1" xfId="1" applyNumberFormat="1" applyFont="1" applyBorder="1"/>
    <xf numFmtId="3" fontId="30" fillId="0" borderId="7" xfId="0" applyNumberFormat="1" applyFont="1" applyBorder="1" applyAlignment="1">
      <alignment horizontal="right" vertical="center"/>
    </xf>
    <xf numFmtId="3" fontId="30" fillId="4" borderId="7" xfId="0" applyNumberFormat="1" applyFont="1" applyFill="1" applyBorder="1" applyAlignment="1">
      <alignment horizontal="right" vertical="center"/>
    </xf>
    <xf numFmtId="3" fontId="37" fillId="4" borderId="7" xfId="0" applyNumberFormat="1" applyFont="1" applyFill="1" applyBorder="1" applyAlignment="1">
      <alignment horizontal="right" vertical="center"/>
    </xf>
    <xf numFmtId="3" fontId="30" fillId="0" borderId="4" xfId="0" applyNumberFormat="1" applyFont="1" applyBorder="1" applyAlignment="1">
      <alignment horizontal="right" vertical="center"/>
    </xf>
    <xf numFmtId="3" fontId="30" fillId="4" borderId="7" xfId="0" applyNumberFormat="1" applyFont="1" applyFill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37" fillId="2" borderId="4" xfId="0" applyNumberFormat="1" applyFont="1" applyFill="1" applyBorder="1" applyAlignment="1">
      <alignment horizontal="right" vertical="center"/>
    </xf>
    <xf numFmtId="164" fontId="3" fillId="0" borderId="1" xfId="1" applyNumberFormat="1" applyFont="1" applyBorder="1" applyAlignment="1">
      <alignment horizontal="right" vertical="center"/>
    </xf>
    <xf numFmtId="164" fontId="24" fillId="0" borderId="1" xfId="1" applyNumberFormat="1" applyFont="1" applyBorder="1"/>
    <xf numFmtId="164" fontId="24" fillId="0" borderId="1" xfId="1" applyNumberFormat="1" applyFont="1" applyBorder="1" applyAlignment="1">
      <alignment horizontal="right" vertical="center"/>
    </xf>
    <xf numFmtId="164" fontId="3" fillId="0" borderId="0" xfId="1" applyNumberFormat="1" applyFont="1" applyBorder="1"/>
    <xf numFmtId="164" fontId="24" fillId="0" borderId="0" xfId="1" applyNumberFormat="1" applyFont="1" applyBorder="1"/>
    <xf numFmtId="164" fontId="3" fillId="2" borderId="1" xfId="1" applyNumberFormat="1" applyFont="1" applyFill="1" applyBorder="1"/>
    <xf numFmtId="164" fontId="24" fillId="2" borderId="1" xfId="1" applyNumberFormat="1" applyFont="1" applyFill="1" applyBorder="1" applyAlignment="1">
      <alignment horizontal="right" vertical="center"/>
    </xf>
    <xf numFmtId="164" fontId="24" fillId="0" borderId="1" xfId="1" applyNumberFormat="1" applyFont="1" applyBorder="1" applyAlignment="1">
      <alignment horizontal="center"/>
    </xf>
    <xf numFmtId="0" fontId="30" fillId="0" borderId="0" xfId="0" applyFont="1" applyBorder="1" applyAlignment="1"/>
    <xf numFmtId="1" fontId="8" fillId="0" borderId="1" xfId="0" applyNumberFormat="1" applyFont="1" applyBorder="1" applyAlignment="1">
      <alignment horizontal="right" vertical="top" wrapText="1"/>
    </xf>
    <xf numFmtId="0" fontId="29" fillId="0" borderId="0" xfId="0" applyFont="1" applyBorder="1" applyAlignment="1"/>
    <xf numFmtId="0" fontId="23" fillId="0" borderId="0" xfId="0" applyFont="1" applyBorder="1" applyAlignment="1">
      <alignment horizontal="right"/>
    </xf>
    <xf numFmtId="0" fontId="29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29" fillId="0" borderId="0" xfId="0" applyFont="1" applyBorder="1" applyAlignment="1">
      <alignment horizontal="left"/>
    </xf>
    <xf numFmtId="0" fontId="23" fillId="0" borderId="0" xfId="0" applyFont="1" applyBorder="1" applyAlignment="1">
      <alignment horizontal="center"/>
    </xf>
    <xf numFmtId="0" fontId="41" fillId="0" borderId="0" xfId="0" applyFont="1"/>
    <xf numFmtId="0" fontId="40" fillId="0" borderId="5" xfId="0" applyFont="1" applyBorder="1" applyAlignment="1">
      <alignment horizontal="center" shrinkToFit="1"/>
    </xf>
    <xf numFmtId="49" fontId="40" fillId="0" borderId="5" xfId="0" applyNumberFormat="1" applyFont="1" applyBorder="1" applyAlignment="1">
      <alignment shrinkToFit="1"/>
    </xf>
    <xf numFmtId="0" fontId="40" fillId="0" borderId="6" xfId="0" applyFont="1" applyBorder="1" applyAlignment="1">
      <alignment horizontal="center" shrinkToFit="1"/>
    </xf>
    <xf numFmtId="49" fontId="40" fillId="0" borderId="6" xfId="0" applyNumberFormat="1" applyFont="1" applyBorder="1" applyAlignment="1">
      <alignment horizontal="center" shrinkToFit="1"/>
    </xf>
    <xf numFmtId="0" fontId="40" fillId="0" borderId="3" xfId="0" applyFont="1" applyBorder="1" applyAlignment="1">
      <alignment horizontal="center" shrinkToFit="1"/>
    </xf>
    <xf numFmtId="0" fontId="40" fillId="3" borderId="3" xfId="0" applyFont="1" applyFill="1" applyBorder="1" applyAlignment="1">
      <alignment horizontal="center" shrinkToFit="1"/>
    </xf>
    <xf numFmtId="49" fontId="40" fillId="0" borderId="3" xfId="0" applyNumberFormat="1" applyFont="1" applyBorder="1" applyAlignment="1">
      <alignment shrinkToFit="1"/>
    </xf>
    <xf numFmtId="0" fontId="41" fillId="0" borderId="5" xfId="0" applyFont="1" applyBorder="1" applyAlignment="1">
      <alignment horizontal="center"/>
    </xf>
    <xf numFmtId="3" fontId="41" fillId="0" borderId="7" xfId="0" applyNumberFormat="1" applyFont="1" applyBorder="1" applyAlignment="1">
      <alignment horizontal="left" shrinkToFit="1"/>
    </xf>
    <xf numFmtId="3" fontId="41" fillId="0" borderId="5" xfId="0" applyNumberFormat="1" applyFont="1" applyBorder="1" applyAlignment="1">
      <alignment horizontal="center" shrinkToFit="1"/>
    </xf>
    <xf numFmtId="3" fontId="41" fillId="0" borderId="5" xfId="0" applyNumberFormat="1" applyFont="1" applyBorder="1" applyAlignment="1">
      <alignment horizontal="center"/>
    </xf>
    <xf numFmtId="3" fontId="41" fillId="0" borderId="5" xfId="0" applyNumberFormat="1" applyFont="1" applyFill="1" applyBorder="1" applyAlignment="1">
      <alignment horizontal="center"/>
    </xf>
    <xf numFmtId="3" fontId="41" fillId="0" borderId="5" xfId="0" applyNumberFormat="1" applyFont="1" applyBorder="1" applyAlignment="1">
      <alignment horizontal="center" vertical="center"/>
    </xf>
    <xf numFmtId="49" fontId="41" fillId="0" borderId="5" xfId="0" applyNumberFormat="1" applyFont="1" applyFill="1" applyBorder="1" applyAlignment="1">
      <alignment horizontal="center" shrinkToFit="1"/>
    </xf>
    <xf numFmtId="0" fontId="41" fillId="0" borderId="3" xfId="0" applyFont="1" applyBorder="1" applyAlignment="1">
      <alignment horizontal="center"/>
    </xf>
    <xf numFmtId="3" fontId="41" fillId="0" borderId="3" xfId="0" applyNumberFormat="1" applyFont="1" applyBorder="1" applyAlignment="1">
      <alignment shrinkToFit="1"/>
    </xf>
    <xf numFmtId="3" fontId="41" fillId="0" borderId="3" xfId="0" applyNumberFormat="1" applyFont="1" applyBorder="1" applyAlignment="1">
      <alignment horizontal="center" shrinkToFit="1"/>
    </xf>
    <xf numFmtId="3" fontId="41" fillId="0" borderId="3" xfId="0" applyNumberFormat="1" applyFont="1" applyBorder="1" applyAlignment="1">
      <alignment horizontal="center"/>
    </xf>
    <xf numFmtId="3" fontId="41" fillId="0" borderId="3" xfId="0" applyNumberFormat="1" applyFont="1" applyFill="1" applyBorder="1" applyAlignment="1">
      <alignment horizontal="center"/>
    </xf>
    <xf numFmtId="3" fontId="41" fillId="0" borderId="6" xfId="0" applyNumberFormat="1" applyFont="1" applyBorder="1" applyAlignment="1">
      <alignment horizontal="center"/>
    </xf>
    <xf numFmtId="3" fontId="41" fillId="0" borderId="3" xfId="0" applyNumberFormat="1" applyFont="1" applyBorder="1" applyAlignment="1">
      <alignment horizontal="center" vertical="center"/>
    </xf>
    <xf numFmtId="0" fontId="41" fillId="0" borderId="6" xfId="0" applyFont="1" applyBorder="1" applyAlignment="1">
      <alignment horizontal="center"/>
    </xf>
    <xf numFmtId="3" fontId="42" fillId="5" borderId="14" xfId="0" applyNumberFormat="1" applyFont="1" applyFill="1" applyBorder="1" applyAlignment="1">
      <alignment horizontal="left" shrinkToFit="1"/>
    </xf>
    <xf numFmtId="3" fontId="42" fillId="0" borderId="6" xfId="0" applyNumberFormat="1" applyFont="1" applyBorder="1" applyAlignment="1">
      <alignment horizontal="center" shrinkToFit="1"/>
    </xf>
    <xf numFmtId="3" fontId="41" fillId="0" borderId="6" xfId="0" applyNumberFormat="1" applyFont="1" applyBorder="1" applyAlignment="1">
      <alignment shrinkToFit="1"/>
    </xf>
    <xf numFmtId="3" fontId="41" fillId="0" borderId="6" xfId="0" applyNumberFormat="1" applyFont="1" applyBorder="1"/>
    <xf numFmtId="3" fontId="41" fillId="0" borderId="6" xfId="0" applyNumberFormat="1" applyFont="1" applyFill="1" applyBorder="1"/>
    <xf numFmtId="3" fontId="41" fillId="0" borderId="6" xfId="0" applyNumberFormat="1" applyFont="1" applyFill="1" applyBorder="1" applyAlignment="1">
      <alignment horizontal="center"/>
    </xf>
    <xf numFmtId="3" fontId="41" fillId="0" borderId="14" xfId="0" applyNumberFormat="1" applyFont="1" applyBorder="1" applyAlignment="1">
      <alignment shrinkToFit="1"/>
    </xf>
    <xf numFmtId="3" fontId="41" fillId="0" borderId="6" xfId="0" applyNumberFormat="1" applyFont="1" applyBorder="1" applyAlignment="1">
      <alignment horizontal="center" shrinkToFit="1"/>
    </xf>
    <xf numFmtId="3" fontId="41" fillId="0" borderId="6" xfId="0" applyNumberFormat="1" applyFont="1" applyBorder="1" applyAlignment="1">
      <alignment horizontal="center" vertical="center"/>
    </xf>
    <xf numFmtId="3" fontId="41" fillId="0" borderId="6" xfId="0" applyNumberFormat="1" applyFont="1" applyFill="1" applyBorder="1" applyAlignment="1">
      <alignment horizontal="center" vertical="center"/>
    </xf>
    <xf numFmtId="49" fontId="41" fillId="0" borderId="6" xfId="0" applyNumberFormat="1" applyFont="1" applyFill="1" applyBorder="1" applyAlignment="1">
      <alignment horizontal="center" shrinkToFit="1"/>
    </xf>
    <xf numFmtId="49" fontId="41" fillId="0" borderId="3" xfId="0" applyNumberFormat="1" applyFont="1" applyFill="1" applyBorder="1" applyAlignment="1"/>
    <xf numFmtId="49" fontId="41" fillId="0" borderId="6" xfId="0" applyNumberFormat="1" applyFont="1" applyFill="1" applyBorder="1" applyAlignment="1">
      <alignment horizontal="center"/>
    </xf>
    <xf numFmtId="3" fontId="41" fillId="0" borderId="7" xfId="0" applyNumberFormat="1" applyFont="1" applyBorder="1" applyAlignment="1">
      <alignment shrinkToFit="1"/>
    </xf>
    <xf numFmtId="3" fontId="41" fillId="0" borderId="7" xfId="0" applyNumberFormat="1" applyFont="1" applyFill="1" applyBorder="1" applyAlignment="1">
      <alignment horizontal="center" vertical="center"/>
    </xf>
    <xf numFmtId="3" fontId="41" fillId="0" borderId="10" xfId="0" applyNumberFormat="1" applyFont="1" applyBorder="1" applyAlignment="1">
      <alignment shrinkToFit="1"/>
    </xf>
    <xf numFmtId="3" fontId="41" fillId="0" borderId="3" xfId="0" applyNumberFormat="1" applyFont="1" applyBorder="1" applyAlignment="1"/>
    <xf numFmtId="3" fontId="41" fillId="0" borderId="3" xfId="0" applyNumberFormat="1" applyFont="1" applyFill="1" applyBorder="1" applyAlignment="1"/>
    <xf numFmtId="3" fontId="43" fillId="0" borderId="3" xfId="0" applyNumberFormat="1" applyFont="1" applyFill="1" applyBorder="1" applyAlignment="1">
      <alignment horizontal="center"/>
    </xf>
    <xf numFmtId="49" fontId="41" fillId="0" borderId="10" xfId="0" applyNumberFormat="1" applyFont="1" applyFill="1" applyBorder="1" applyAlignment="1"/>
    <xf numFmtId="49" fontId="43" fillId="0" borderId="3" xfId="0" applyNumberFormat="1" applyFont="1" applyFill="1" applyBorder="1" applyAlignment="1"/>
    <xf numFmtId="0" fontId="41" fillId="0" borderId="0" xfId="0" applyFont="1" applyFill="1"/>
    <xf numFmtId="0" fontId="41" fillId="0" borderId="6" xfId="0" applyFont="1" applyFill="1" applyBorder="1" applyAlignment="1">
      <alignment horizontal="center"/>
    </xf>
    <xf numFmtId="3" fontId="41" fillId="0" borderId="14" xfId="0" applyNumberFormat="1" applyFont="1" applyFill="1" applyBorder="1" applyAlignment="1">
      <alignment shrinkToFit="1"/>
    </xf>
    <xf numFmtId="3" fontId="41" fillId="0" borderId="6" xfId="0" applyNumberFormat="1" applyFont="1" applyFill="1" applyBorder="1" applyAlignment="1">
      <alignment shrinkToFit="1"/>
    </xf>
    <xf numFmtId="49" fontId="41" fillId="0" borderId="6" xfId="0" applyNumberFormat="1" applyFont="1" applyFill="1" applyBorder="1" applyAlignment="1"/>
    <xf numFmtId="3" fontId="41" fillId="0" borderId="5" xfId="0" applyNumberFormat="1" applyFont="1" applyFill="1" applyBorder="1" applyAlignment="1">
      <alignment horizontal="center" vertical="center"/>
    </xf>
    <xf numFmtId="49" fontId="41" fillId="0" borderId="9" xfId="0" applyNumberFormat="1" applyFont="1" applyFill="1" applyBorder="1" applyAlignment="1">
      <alignment horizontal="center" shrinkToFit="1"/>
    </xf>
    <xf numFmtId="49" fontId="41" fillId="0" borderId="3" xfId="0" applyNumberFormat="1" applyFont="1" applyFill="1" applyBorder="1" applyAlignment="1">
      <alignment horizontal="center"/>
    </xf>
    <xf numFmtId="3" fontId="41" fillId="0" borderId="3" xfId="0" applyNumberFormat="1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center"/>
    </xf>
    <xf numFmtId="3" fontId="41" fillId="0" borderId="7" xfId="0" applyNumberFormat="1" applyFont="1" applyFill="1" applyBorder="1" applyAlignment="1">
      <alignment shrinkToFit="1"/>
    </xf>
    <xf numFmtId="3" fontId="41" fillId="0" borderId="5" xfId="0" applyNumberFormat="1" applyFont="1" applyFill="1" applyBorder="1" applyAlignment="1">
      <alignment horizontal="center" shrinkToFit="1"/>
    </xf>
    <xf numFmtId="0" fontId="41" fillId="0" borderId="3" xfId="0" applyFont="1" applyFill="1" applyBorder="1" applyAlignment="1">
      <alignment horizontal="center"/>
    </xf>
    <xf numFmtId="3" fontId="41" fillId="0" borderId="3" xfId="0" applyNumberFormat="1" applyFont="1" applyFill="1" applyBorder="1" applyAlignment="1">
      <alignment shrinkToFit="1"/>
    </xf>
    <xf numFmtId="3" fontId="41" fillId="0" borderId="3" xfId="0" applyNumberFormat="1" applyFont="1" applyFill="1" applyBorder="1" applyAlignment="1">
      <alignment horizontal="center" shrinkToFit="1"/>
    </xf>
    <xf numFmtId="3" fontId="42" fillId="5" borderId="5" xfId="0" applyNumberFormat="1" applyFont="1" applyFill="1" applyBorder="1" applyAlignment="1">
      <alignment horizontal="left" shrinkToFit="1"/>
    </xf>
    <xf numFmtId="3" fontId="41" fillId="0" borderId="5" xfId="0" applyNumberFormat="1" applyFont="1" applyBorder="1" applyAlignment="1">
      <alignment horizontal="left" shrinkToFit="1"/>
    </xf>
    <xf numFmtId="3" fontId="41" fillId="0" borderId="5" xfId="0" applyNumberFormat="1" applyFont="1" applyBorder="1" applyAlignment="1">
      <alignment horizontal="left"/>
    </xf>
    <xf numFmtId="49" fontId="41" fillId="0" borderId="5" xfId="0" applyNumberFormat="1" applyFont="1" applyBorder="1" applyAlignment="1">
      <alignment horizontal="left" shrinkToFit="1"/>
    </xf>
    <xf numFmtId="49" fontId="41" fillId="0" borderId="15" xfId="0" applyNumberFormat="1" applyFont="1" applyFill="1" applyBorder="1" applyAlignment="1">
      <alignment horizontal="center" shrinkToFit="1"/>
    </xf>
    <xf numFmtId="3" fontId="41" fillId="0" borderId="10" xfId="0" applyNumberFormat="1" applyFont="1" applyFill="1" applyBorder="1" applyAlignment="1">
      <alignment shrinkToFit="1"/>
    </xf>
    <xf numFmtId="0" fontId="41" fillId="0" borderId="8" xfId="0" applyFont="1" applyFill="1" applyBorder="1" applyAlignment="1">
      <alignment horizontal="center"/>
    </xf>
    <xf numFmtId="3" fontId="41" fillId="0" borderId="8" xfId="0" applyNumberFormat="1" applyFont="1" applyFill="1" applyBorder="1" applyAlignment="1">
      <alignment shrinkToFit="1"/>
    </xf>
    <xf numFmtId="3" fontId="41" fillId="0" borderId="8" xfId="0" applyNumberFormat="1" applyFont="1" applyFill="1" applyBorder="1" applyAlignment="1">
      <alignment horizontal="center" shrinkToFit="1"/>
    </xf>
    <xf numFmtId="3" fontId="41" fillId="0" borderId="8" xfId="0" applyNumberFormat="1" applyFont="1" applyFill="1" applyBorder="1" applyAlignment="1">
      <alignment horizontal="center"/>
    </xf>
    <xf numFmtId="49" fontId="41" fillId="0" borderId="6" xfId="0" applyNumberFormat="1" applyFont="1" applyBorder="1" applyAlignment="1">
      <alignment horizontal="center" vertical="center" shrinkToFit="1"/>
    </xf>
    <xf numFmtId="3" fontId="43" fillId="0" borderId="3" xfId="0" applyNumberFormat="1" applyFont="1" applyBorder="1" applyAlignment="1">
      <alignment shrinkToFit="1"/>
    </xf>
    <xf numFmtId="49" fontId="41" fillId="0" borderId="3" xfId="0" applyNumberFormat="1" applyFont="1" applyBorder="1" applyAlignment="1">
      <alignment horizontal="center" shrinkToFit="1"/>
    </xf>
    <xf numFmtId="49" fontId="41" fillId="0" borderId="5" xfId="0" applyNumberFormat="1" applyFont="1" applyBorder="1" applyAlignment="1">
      <alignment horizontal="center"/>
    </xf>
    <xf numFmtId="49" fontId="41" fillId="0" borderId="6" xfId="0" applyNumberFormat="1" applyFont="1" applyBorder="1" applyAlignment="1">
      <alignment horizontal="center" shrinkToFit="1"/>
    </xf>
    <xf numFmtId="49" fontId="41" fillId="0" borderId="5" xfId="0" applyNumberFormat="1" applyFont="1" applyBorder="1" applyAlignment="1">
      <alignment horizontal="center" vertical="center" shrinkToFit="1"/>
    </xf>
    <xf numFmtId="3" fontId="43" fillId="0" borderId="3" xfId="0" applyNumberFormat="1" applyFont="1" applyBorder="1" applyAlignment="1">
      <alignment horizontal="left" shrinkToFit="1"/>
    </xf>
    <xf numFmtId="49" fontId="41" fillId="0" borderId="3" xfId="0" applyNumberFormat="1" applyFont="1" applyBorder="1" applyAlignment="1">
      <alignment horizontal="center" vertical="center" shrinkToFit="1"/>
    </xf>
    <xf numFmtId="3" fontId="41" fillId="0" borderId="6" xfId="0" applyNumberFormat="1" applyFont="1" applyBorder="1" applyAlignment="1">
      <alignment horizontal="left" shrinkToFit="1"/>
    </xf>
    <xf numFmtId="3" fontId="43" fillId="0" borderId="6" xfId="0" applyNumberFormat="1" applyFont="1" applyBorder="1" applyAlignment="1">
      <alignment horizontal="left" shrinkToFit="1"/>
    </xf>
    <xf numFmtId="3" fontId="41" fillId="0" borderId="6" xfId="0" applyNumberFormat="1" applyFont="1" applyBorder="1" applyAlignment="1">
      <alignment horizontal="center" vertical="center" shrinkToFit="1"/>
    </xf>
    <xf numFmtId="3" fontId="42" fillId="5" borderId="5" xfId="0" applyNumberFormat="1" applyFont="1" applyFill="1" applyBorder="1" applyAlignment="1">
      <alignment shrinkToFit="1"/>
    </xf>
    <xf numFmtId="3" fontId="41" fillId="0" borderId="5" xfId="0" applyNumberFormat="1" applyFont="1" applyBorder="1" applyAlignment="1">
      <alignment horizontal="center" vertical="center" shrinkToFit="1"/>
    </xf>
    <xf numFmtId="49" fontId="41" fillId="0" borderId="5" xfId="0" applyNumberFormat="1" applyFont="1" applyFill="1" applyBorder="1" applyAlignment="1"/>
    <xf numFmtId="49" fontId="41" fillId="0" borderId="5" xfId="0" applyNumberFormat="1" applyFont="1" applyFill="1" applyBorder="1" applyAlignment="1">
      <alignment horizontal="center"/>
    </xf>
    <xf numFmtId="3" fontId="43" fillId="0" borderId="10" xfId="0" applyNumberFormat="1" applyFont="1" applyBorder="1" applyAlignment="1">
      <alignment shrinkToFit="1"/>
    </xf>
    <xf numFmtId="3" fontId="41" fillId="0" borderId="6" xfId="0" applyNumberFormat="1" applyFont="1" applyBorder="1" applyAlignment="1"/>
    <xf numFmtId="3" fontId="41" fillId="0" borderId="6" xfId="0" applyNumberFormat="1" applyFont="1" applyFill="1" applyBorder="1" applyAlignment="1"/>
    <xf numFmtId="49" fontId="41" fillId="0" borderId="14" xfId="0" applyNumberFormat="1" applyFont="1" applyFill="1" applyBorder="1" applyAlignment="1"/>
    <xf numFmtId="49" fontId="41" fillId="0" borderId="15" xfId="0" applyNumberFormat="1" applyFont="1" applyFill="1" applyBorder="1" applyAlignment="1"/>
    <xf numFmtId="0" fontId="41" fillId="0" borderId="8" xfId="0" applyFont="1" applyBorder="1" applyAlignment="1">
      <alignment horizontal="center"/>
    </xf>
    <xf numFmtId="3" fontId="41" fillId="0" borderId="8" xfId="0" applyNumberFormat="1" applyFont="1" applyBorder="1" applyAlignment="1">
      <alignment shrinkToFit="1"/>
    </xf>
    <xf numFmtId="3" fontId="41" fillId="0" borderId="8" xfId="0" applyNumberFormat="1" applyFont="1" applyFill="1" applyBorder="1" applyAlignment="1">
      <alignment horizontal="center" vertical="center"/>
    </xf>
    <xf numFmtId="49" fontId="41" fillId="0" borderId="8" xfId="0" applyNumberFormat="1" applyFont="1" applyFill="1" applyBorder="1" applyAlignment="1"/>
    <xf numFmtId="3" fontId="43" fillId="0" borderId="3" xfId="0" applyNumberFormat="1" applyFont="1" applyFill="1" applyBorder="1" applyAlignment="1">
      <alignment horizontal="center" vertical="center"/>
    </xf>
    <xf numFmtId="3" fontId="43" fillId="0" borderId="3" xfId="0" applyNumberFormat="1" applyFont="1" applyBorder="1" applyAlignment="1">
      <alignment horizontal="center" vertical="center"/>
    </xf>
    <xf numFmtId="49" fontId="43" fillId="0" borderId="3" xfId="0" applyNumberFormat="1" applyFont="1" applyBorder="1" applyAlignment="1">
      <alignment horizontal="center" vertical="center" shrinkToFit="1"/>
    </xf>
    <xf numFmtId="0" fontId="41" fillId="0" borderId="5" xfId="0" applyFont="1" applyBorder="1"/>
    <xf numFmtId="0" fontId="41" fillId="0" borderId="3" xfId="0" applyFont="1" applyBorder="1"/>
    <xf numFmtId="3" fontId="41" fillId="0" borderId="3" xfId="0" applyNumberFormat="1" applyFont="1" applyBorder="1" applyAlignment="1">
      <alignment horizontal="center" vertical="center" shrinkToFit="1"/>
    </xf>
    <xf numFmtId="0" fontId="43" fillId="0" borderId="3" xfId="0" applyFont="1" applyFill="1" applyBorder="1" applyAlignment="1">
      <alignment horizontal="center"/>
    </xf>
    <xf numFmtId="3" fontId="43" fillId="0" borderId="3" xfId="0" applyNumberFormat="1" applyFont="1" applyFill="1" applyBorder="1" applyAlignment="1">
      <alignment shrinkToFit="1"/>
    </xf>
    <xf numFmtId="3" fontId="43" fillId="0" borderId="3" xfId="0" applyNumberFormat="1" applyFont="1" applyFill="1" applyBorder="1" applyAlignment="1">
      <alignment horizontal="center" vertical="center" shrinkToFit="1"/>
    </xf>
    <xf numFmtId="3" fontId="43" fillId="0" borderId="3" xfId="0" applyNumberFormat="1" applyFont="1" applyBorder="1" applyAlignment="1">
      <alignment horizontal="center" shrinkToFit="1"/>
    </xf>
    <xf numFmtId="3" fontId="41" fillId="0" borderId="5" xfId="0" applyNumberFormat="1" applyFont="1" applyFill="1" applyBorder="1" applyAlignment="1">
      <alignment shrinkToFit="1"/>
    </xf>
    <xf numFmtId="0" fontId="41" fillId="0" borderId="3" xfId="0" applyFont="1" applyBorder="1" applyAlignment="1">
      <alignment vertical="top" wrapText="1"/>
    </xf>
    <xf numFmtId="0" fontId="41" fillId="0" borderId="3" xfId="0" applyFont="1" applyBorder="1" applyAlignment="1">
      <alignment horizontal="center" vertical="top" wrapText="1"/>
    </xf>
    <xf numFmtId="3" fontId="41" fillId="0" borderId="5" xfId="0" applyNumberFormat="1" applyFont="1" applyBorder="1" applyAlignment="1">
      <alignment shrinkToFit="1"/>
    </xf>
    <xf numFmtId="0" fontId="41" fillId="3" borderId="6" xfId="0" applyFont="1" applyFill="1" applyBorder="1" applyAlignment="1">
      <alignment horizontal="center"/>
    </xf>
    <xf numFmtId="3" fontId="42" fillId="5" borderId="6" xfId="0" applyNumberFormat="1" applyFont="1" applyFill="1" applyBorder="1" applyAlignment="1">
      <alignment shrinkToFit="1"/>
    </xf>
    <xf numFmtId="3" fontId="41" fillId="3" borderId="6" xfId="0" applyNumberFormat="1" applyFont="1" applyFill="1" applyBorder="1" applyAlignment="1">
      <alignment horizontal="center" vertical="center" shrinkToFit="1"/>
    </xf>
    <xf numFmtId="3" fontId="41" fillId="3" borderId="6" xfId="0" applyNumberFormat="1" applyFont="1" applyFill="1" applyBorder="1" applyAlignment="1">
      <alignment horizontal="center" vertical="center"/>
    </xf>
    <xf numFmtId="49" fontId="41" fillId="3" borderId="6" xfId="0" applyNumberFormat="1" applyFont="1" applyFill="1" applyBorder="1" applyAlignment="1">
      <alignment horizontal="center" vertical="center" shrinkToFit="1"/>
    </xf>
    <xf numFmtId="0" fontId="44" fillId="0" borderId="0" xfId="0" applyFont="1"/>
    <xf numFmtId="3" fontId="41" fillId="3" borderId="6" xfId="0" applyNumberFormat="1" applyFont="1" applyFill="1" applyBorder="1" applyAlignment="1">
      <alignment shrinkToFit="1"/>
    </xf>
    <xf numFmtId="0" fontId="41" fillId="3" borderId="1" xfId="0" applyFont="1" applyFill="1" applyBorder="1" applyAlignment="1">
      <alignment horizontal="center"/>
    </xf>
    <xf numFmtId="0" fontId="41" fillId="0" borderId="1" xfId="0" applyFont="1" applyBorder="1" applyAlignment="1">
      <alignment vertical="top" wrapText="1"/>
    </xf>
    <xf numFmtId="0" fontId="41" fillId="0" borderId="1" xfId="0" applyFont="1" applyFill="1" applyBorder="1" applyAlignment="1">
      <alignment horizontal="center"/>
    </xf>
    <xf numFmtId="3" fontId="41" fillId="3" borderId="1" xfId="0" applyNumberFormat="1" applyFont="1" applyFill="1" applyBorder="1" applyAlignment="1">
      <alignment horizontal="center" vertical="center"/>
    </xf>
    <xf numFmtId="49" fontId="41" fillId="3" borderId="1" xfId="0" applyNumberFormat="1" applyFont="1" applyFill="1" applyBorder="1" applyAlignment="1">
      <alignment horizontal="center" vertical="center" shrinkToFit="1"/>
    </xf>
    <xf numFmtId="3" fontId="41" fillId="0" borderId="1" xfId="0" applyNumberFormat="1" applyFont="1" applyBorder="1" applyAlignment="1">
      <alignment horizontal="center" shrinkToFit="1"/>
    </xf>
    <xf numFmtId="0" fontId="41" fillId="0" borderId="5" xfId="0" applyFont="1" applyBorder="1" applyAlignment="1">
      <alignment vertical="top" wrapText="1"/>
    </xf>
    <xf numFmtId="0" fontId="41" fillId="0" borderId="1" xfId="0" applyFont="1" applyBorder="1" applyAlignment="1">
      <alignment horizontal="left" vertical="top" wrapText="1"/>
    </xf>
    <xf numFmtId="0" fontId="41" fillId="3" borderId="1" xfId="0" applyFont="1" applyFill="1" applyBorder="1" applyAlignment="1">
      <alignment vertical="top" wrapText="1"/>
    </xf>
    <xf numFmtId="3" fontId="41" fillId="3" borderId="1" xfId="0" applyNumberFormat="1" applyFont="1" applyFill="1" applyBorder="1" applyAlignment="1">
      <alignment horizontal="center" vertical="center" shrinkToFit="1"/>
    </xf>
    <xf numFmtId="3" fontId="41" fillId="3" borderId="1" xfId="0" applyNumberFormat="1" applyFont="1" applyFill="1" applyBorder="1" applyAlignment="1">
      <alignment shrinkToFit="1"/>
    </xf>
    <xf numFmtId="0" fontId="41" fillId="3" borderId="8" xfId="0" applyFont="1" applyFill="1" applyBorder="1" applyAlignment="1">
      <alignment horizontal="center"/>
    </xf>
    <xf numFmtId="3" fontId="41" fillId="3" borderId="8" xfId="0" applyNumberFormat="1" applyFont="1" applyFill="1" applyBorder="1" applyAlignment="1">
      <alignment shrinkToFit="1"/>
    </xf>
    <xf numFmtId="3" fontId="41" fillId="3" borderId="8" xfId="0" applyNumberFormat="1" applyFont="1" applyFill="1" applyBorder="1" applyAlignment="1">
      <alignment horizontal="center" vertical="center" shrinkToFit="1"/>
    </xf>
    <xf numFmtId="3" fontId="41" fillId="3" borderId="8" xfId="0" applyNumberFormat="1" applyFont="1" applyFill="1" applyBorder="1" applyAlignment="1">
      <alignment horizontal="center" vertical="center"/>
    </xf>
    <xf numFmtId="49" fontId="41" fillId="3" borderId="8" xfId="0" applyNumberFormat="1" applyFont="1" applyFill="1" applyBorder="1" applyAlignment="1">
      <alignment horizontal="center" vertical="center" shrinkToFit="1"/>
    </xf>
    <xf numFmtId="0" fontId="45" fillId="5" borderId="5" xfId="0" applyFont="1" applyFill="1" applyBorder="1" applyAlignment="1">
      <alignment vertical="top" wrapText="1"/>
    </xf>
    <xf numFmtId="3" fontId="41" fillId="0" borderId="3" xfId="0" applyNumberFormat="1" applyFont="1" applyBorder="1" applyAlignment="1">
      <alignment horizontal="left" shrinkToFit="1"/>
    </xf>
    <xf numFmtId="49" fontId="40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shrinkToFit="1"/>
    </xf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/>
    <xf numFmtId="3" fontId="41" fillId="0" borderId="1" xfId="0" applyNumberFormat="1" applyFont="1" applyBorder="1" applyAlignment="1">
      <alignment horizontal="center"/>
    </xf>
    <xf numFmtId="49" fontId="41" fillId="0" borderId="1" xfId="0" applyNumberFormat="1" applyFont="1" applyBorder="1" applyAlignment="1">
      <alignment horizontal="center" shrinkToFit="1"/>
    </xf>
    <xf numFmtId="4" fontId="41" fillId="0" borderId="1" xfId="0" applyNumberFormat="1" applyFont="1" applyBorder="1" applyAlignment="1">
      <alignment horizontal="center"/>
    </xf>
    <xf numFmtId="4" fontId="43" fillId="0" borderId="1" xfId="0" applyNumberFormat="1" applyFont="1" applyBorder="1" applyAlignment="1">
      <alignment horizontal="center"/>
    </xf>
    <xf numFmtId="3" fontId="41" fillId="0" borderId="0" xfId="0" applyNumberFormat="1" applyFont="1" applyBorder="1" applyAlignment="1">
      <alignment horizontal="left" shrinkToFit="1"/>
    </xf>
    <xf numFmtId="0" fontId="46" fillId="0" borderId="0" xfId="0" applyFont="1" applyBorder="1" applyAlignment="1">
      <alignment horizontal="center"/>
    </xf>
    <xf numFmtId="0" fontId="45" fillId="0" borderId="0" xfId="0" applyFont="1" applyBorder="1" applyAlignment="1">
      <alignment vertical="top" wrapText="1"/>
    </xf>
    <xf numFmtId="0" fontId="48" fillId="0" borderId="0" xfId="0" applyFont="1" applyBorder="1" applyAlignment="1">
      <alignment horizontal="center" wrapText="1"/>
    </xf>
    <xf numFmtId="0" fontId="47" fillId="0" borderId="0" xfId="0" applyFont="1" applyBorder="1" applyAlignment="1">
      <alignment horizontal="center"/>
    </xf>
    <xf numFmtId="0" fontId="47" fillId="0" borderId="0" xfId="0" applyFont="1" applyBorder="1" applyAlignment="1">
      <alignment horizontal="right"/>
    </xf>
    <xf numFmtId="0" fontId="47" fillId="0" borderId="0" xfId="0" applyFont="1" applyBorder="1" applyAlignment="1">
      <alignment horizontal="center" vertical="center"/>
    </xf>
    <xf numFmtId="0" fontId="47" fillId="0" borderId="0" xfId="0" applyFont="1" applyBorder="1" applyAlignment="1">
      <alignment horizontal="right" vertical="center"/>
    </xf>
    <xf numFmtId="0" fontId="41" fillId="0" borderId="0" xfId="0" applyFont="1" applyBorder="1"/>
    <xf numFmtId="0" fontId="47" fillId="0" borderId="0" xfId="0" applyFont="1" applyBorder="1" applyAlignment="1"/>
    <xf numFmtId="4" fontId="47" fillId="0" borderId="0" xfId="0" applyNumberFormat="1" applyFont="1" applyBorder="1" applyAlignment="1">
      <alignment horizontal="right" vertical="center"/>
    </xf>
    <xf numFmtId="0" fontId="47" fillId="0" borderId="0" xfId="0" applyFont="1" applyBorder="1" applyAlignment="1">
      <alignment horizontal="left"/>
    </xf>
    <xf numFmtId="0" fontId="40" fillId="0" borderId="0" xfId="0" applyFont="1" applyBorder="1" applyAlignment="1">
      <alignment horizontal="center"/>
    </xf>
    <xf numFmtId="0" fontId="40" fillId="0" borderId="0" xfId="0" applyFont="1" applyBorder="1" applyAlignment="1">
      <alignment horizontal="right"/>
    </xf>
    <xf numFmtId="0" fontId="46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right" vertical="center"/>
    </xf>
    <xf numFmtId="0" fontId="46" fillId="0" borderId="0" xfId="0" applyFont="1" applyBorder="1" applyAlignment="1">
      <alignment horizontal="left"/>
    </xf>
    <xf numFmtId="0" fontId="40" fillId="0" borderId="0" xfId="0" applyFont="1" applyBorder="1" applyAlignment="1"/>
    <xf numFmtId="0" fontId="46" fillId="0" borderId="0" xfId="0" applyFont="1" applyBorder="1" applyAlignment="1">
      <alignment vertical="center"/>
    </xf>
    <xf numFmtId="0" fontId="46" fillId="0" borderId="0" xfId="0" applyFont="1" applyBorder="1" applyAlignment="1"/>
    <xf numFmtId="0" fontId="41" fillId="0" borderId="0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shrinkToFit="1"/>
    </xf>
    <xf numFmtId="0" fontId="41" fillId="0" borderId="0" xfId="0" applyFont="1" applyAlignment="1">
      <alignment horizontal="center" shrinkToFit="1"/>
    </xf>
    <xf numFmtId="49" fontId="41" fillId="0" borderId="0" xfId="0" applyNumberFormat="1" applyFont="1" applyAlignment="1">
      <alignment horizontal="center" shrinkToFit="1"/>
    </xf>
    <xf numFmtId="49" fontId="41" fillId="0" borderId="0" xfId="0" applyNumberFormat="1" applyFont="1" applyAlignment="1">
      <alignment shrinkToFit="1"/>
    </xf>
    <xf numFmtId="0" fontId="40" fillId="0" borderId="12" xfId="0" applyFont="1" applyBorder="1" applyAlignment="1">
      <alignment horizontal="center" vertical="center" shrinkToFit="1"/>
    </xf>
    <xf numFmtId="0" fontId="40" fillId="0" borderId="3" xfId="0" applyFont="1" applyBorder="1" applyAlignment="1">
      <alignment horizontal="center" vertical="center" shrinkToFit="1"/>
    </xf>
    <xf numFmtId="0" fontId="46" fillId="0" borderId="0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/>
    </xf>
    <xf numFmtId="0" fontId="46" fillId="0" borderId="0" xfId="0" applyFont="1" applyBorder="1" applyAlignment="1">
      <alignment horizontal="left"/>
    </xf>
    <xf numFmtId="0" fontId="44" fillId="0" borderId="0" xfId="0" applyFont="1" applyAlignment="1">
      <alignment horizontal="left" shrinkToFit="1"/>
    </xf>
    <xf numFmtId="0" fontId="46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51" fillId="0" borderId="0" xfId="0" applyFont="1" applyAlignment="1">
      <alignment horizontal="left" shrinkToFit="1"/>
    </xf>
    <xf numFmtId="3" fontId="47" fillId="0" borderId="5" xfId="0" applyNumberFormat="1" applyFont="1" applyFill="1" applyBorder="1" applyAlignment="1">
      <alignment horizontal="center"/>
    </xf>
    <xf numFmtId="43" fontId="47" fillId="0" borderId="5" xfId="1" applyFont="1" applyBorder="1" applyAlignment="1">
      <alignment horizontal="center"/>
    </xf>
    <xf numFmtId="0" fontId="47" fillId="0" borderId="5" xfId="0" applyFont="1" applyBorder="1" applyAlignment="1">
      <alignment horizontal="center"/>
    </xf>
    <xf numFmtId="3" fontId="47" fillId="0" borderId="5" xfId="0" applyNumberFormat="1" applyFont="1" applyBorder="1" applyAlignment="1">
      <alignment horizontal="center"/>
    </xf>
    <xf numFmtId="3" fontId="47" fillId="0" borderId="7" xfId="0" applyNumberFormat="1" applyFont="1" applyFill="1" applyBorder="1" applyAlignment="1">
      <alignment horizontal="center"/>
    </xf>
    <xf numFmtId="3" fontId="47" fillId="0" borderId="3" xfId="0" applyNumberFormat="1" applyFont="1" applyFill="1" applyBorder="1" applyAlignment="1">
      <alignment horizontal="center"/>
    </xf>
    <xf numFmtId="3" fontId="47" fillId="0" borderId="10" xfId="0" applyNumberFormat="1" applyFont="1" applyFill="1" applyBorder="1" applyAlignment="1">
      <alignment horizontal="center"/>
    </xf>
    <xf numFmtId="166" fontId="47" fillId="0" borderId="3" xfId="0" applyNumberFormat="1" applyFont="1" applyBorder="1" applyAlignment="1">
      <alignment horizontal="right" shrinkToFit="1"/>
    </xf>
    <xf numFmtId="3" fontId="41" fillId="0" borderId="7" xfId="0" applyNumberFormat="1" applyFont="1" applyFill="1" applyBorder="1" applyAlignment="1">
      <alignment horizontal="center"/>
    </xf>
    <xf numFmtId="3" fontId="43" fillId="0" borderId="14" xfId="0" applyNumberFormat="1" applyFont="1" applyBorder="1" applyAlignment="1">
      <alignment shrinkToFit="1"/>
    </xf>
    <xf numFmtId="166" fontId="54" fillId="0" borderId="5" xfId="0" applyNumberFormat="1" applyFont="1" applyBorder="1" applyAlignment="1">
      <alignment horizontal="right" shrinkToFit="1"/>
    </xf>
    <xf numFmtId="166" fontId="54" fillId="0" borderId="3" xfId="0" applyNumberFormat="1" applyFont="1" applyBorder="1" applyAlignment="1">
      <alignment horizontal="right" shrinkToFit="1"/>
    </xf>
    <xf numFmtId="43" fontId="47" fillId="0" borderId="5" xfId="1" applyFont="1" applyFill="1" applyBorder="1" applyAlignment="1">
      <alignment horizontal="center"/>
    </xf>
    <xf numFmtId="49" fontId="47" fillId="0" borderId="5" xfId="0" applyNumberFormat="1" applyFont="1" applyFill="1" applyBorder="1" applyAlignment="1">
      <alignment horizontal="center"/>
    </xf>
    <xf numFmtId="43" fontId="47" fillId="0" borderId="3" xfId="1" applyFont="1" applyFill="1" applyBorder="1" applyAlignment="1">
      <alignment horizontal="center"/>
    </xf>
    <xf numFmtId="3" fontId="41" fillId="0" borderId="6" xfId="0" applyNumberFormat="1" applyFont="1" applyBorder="1" applyAlignment="1">
      <alignment horizontal="left"/>
    </xf>
    <xf numFmtId="49" fontId="41" fillId="0" borderId="6" xfId="0" applyNumberFormat="1" applyFont="1" applyBorder="1" applyAlignment="1">
      <alignment horizontal="left" shrinkToFit="1"/>
    </xf>
    <xf numFmtId="3" fontId="47" fillId="0" borderId="6" xfId="0" applyNumberFormat="1" applyFont="1" applyFill="1" applyBorder="1" applyAlignment="1">
      <alignment horizontal="center"/>
    </xf>
    <xf numFmtId="43" fontId="47" fillId="0" borderId="6" xfId="1" applyFont="1" applyFill="1" applyBorder="1" applyAlignment="1">
      <alignment horizontal="center"/>
    </xf>
    <xf numFmtId="49" fontId="47" fillId="0" borderId="6" xfId="0" applyNumberFormat="1" applyFont="1" applyFill="1" applyBorder="1" applyAlignment="1">
      <alignment horizontal="center"/>
    </xf>
    <xf numFmtId="3" fontId="47" fillId="0" borderId="14" xfId="0" applyNumberFormat="1" applyFont="1" applyFill="1" applyBorder="1" applyAlignment="1">
      <alignment horizontal="center"/>
    </xf>
    <xf numFmtId="166" fontId="54" fillId="0" borderId="6" xfId="0" applyNumberFormat="1" applyFont="1" applyBorder="1" applyAlignment="1">
      <alignment horizontal="right" shrinkToFit="1"/>
    </xf>
    <xf numFmtId="3" fontId="41" fillId="0" borderId="14" xfId="0" applyNumberFormat="1" applyFont="1" applyFill="1" applyBorder="1" applyAlignment="1">
      <alignment horizontal="center"/>
    </xf>
    <xf numFmtId="43" fontId="41" fillId="0" borderId="5" xfId="1" applyFont="1" applyFill="1" applyBorder="1" applyAlignment="1">
      <alignment horizontal="center"/>
    </xf>
    <xf numFmtId="3" fontId="41" fillId="0" borderId="10" xfId="0" applyNumberFormat="1" applyFont="1" applyFill="1" applyBorder="1" applyAlignment="1">
      <alignment horizontal="center"/>
    </xf>
    <xf numFmtId="43" fontId="41" fillId="0" borderId="6" xfId="1" applyFont="1" applyFill="1" applyBorder="1" applyAlignment="1">
      <alignment horizontal="center"/>
    </xf>
    <xf numFmtId="166" fontId="54" fillId="0" borderId="5" xfId="1" applyNumberFormat="1" applyFont="1" applyBorder="1" applyAlignment="1">
      <alignment horizontal="center" shrinkToFit="1"/>
    </xf>
    <xf numFmtId="3" fontId="53" fillId="0" borderId="3" xfId="0" applyNumberFormat="1" applyFont="1" applyFill="1" applyBorder="1" applyAlignment="1">
      <alignment shrinkToFit="1"/>
    </xf>
    <xf numFmtId="166" fontId="54" fillId="0" borderId="3" xfId="0" applyNumberFormat="1" applyFont="1" applyBorder="1" applyAlignment="1">
      <alignment horizontal="center" shrinkToFit="1"/>
    </xf>
    <xf numFmtId="3" fontId="47" fillId="0" borderId="3" xfId="0" applyNumberFormat="1" applyFont="1" applyFill="1" applyBorder="1" applyAlignment="1">
      <alignment horizontal="center" vertical="center"/>
    </xf>
    <xf numFmtId="43" fontId="47" fillId="0" borderId="3" xfId="1" applyFont="1" applyFill="1" applyBorder="1" applyAlignment="1">
      <alignment horizontal="center" vertical="center"/>
    </xf>
    <xf numFmtId="166" fontId="54" fillId="0" borderId="6" xfId="1" applyNumberFormat="1" applyFont="1" applyBorder="1" applyAlignment="1">
      <alignment horizontal="center" shrinkToFit="1"/>
    </xf>
    <xf numFmtId="43" fontId="41" fillId="0" borderId="6" xfId="1" applyFont="1" applyFill="1" applyBorder="1" applyAlignment="1">
      <alignment horizontal="center" vertical="center"/>
    </xf>
    <xf numFmtId="0" fontId="56" fillId="0" borderId="0" xfId="0" applyFont="1" applyBorder="1" applyAlignment="1">
      <alignment horizontal="left"/>
    </xf>
    <xf numFmtId="0" fontId="57" fillId="0" borderId="0" xfId="0" applyFont="1" applyBorder="1" applyAlignment="1">
      <alignment horizontal="center"/>
    </xf>
    <xf numFmtId="0" fontId="57" fillId="0" borderId="0" xfId="0" applyFont="1" applyBorder="1" applyAlignment="1">
      <alignment horizontal="right"/>
    </xf>
    <xf numFmtId="0" fontId="46" fillId="0" borderId="0" xfId="0" applyFont="1" applyAlignment="1"/>
    <xf numFmtId="0" fontId="46" fillId="0" borderId="0" xfId="0" applyFont="1"/>
    <xf numFmtId="0" fontId="56" fillId="0" borderId="0" xfId="0" applyFont="1" applyBorder="1"/>
    <xf numFmtId="0" fontId="53" fillId="0" borderId="0" xfId="0" applyFont="1"/>
    <xf numFmtId="0" fontId="56" fillId="0" borderId="0" xfId="0" applyFont="1" applyBorder="1" applyAlignment="1">
      <alignment vertical="top" wrapText="1"/>
    </xf>
    <xf numFmtId="3" fontId="41" fillId="0" borderId="8" xfId="0" applyNumberFormat="1" applyFont="1" applyBorder="1" applyAlignment="1">
      <alignment horizontal="left" shrinkToFit="1"/>
    </xf>
    <xf numFmtId="3" fontId="41" fillId="0" borderId="8" xfId="0" applyNumberFormat="1" applyFont="1" applyBorder="1" applyAlignment="1">
      <alignment horizontal="center" shrinkToFit="1"/>
    </xf>
    <xf numFmtId="3" fontId="41" fillId="0" borderId="8" xfId="0" applyNumberFormat="1" applyFont="1" applyBorder="1" applyAlignment="1">
      <alignment horizontal="center" vertical="center" shrinkToFit="1"/>
    </xf>
    <xf numFmtId="3" fontId="41" fillId="0" borderId="8" xfId="0" applyNumberFormat="1" applyFont="1" applyBorder="1" applyAlignment="1">
      <alignment horizontal="center" vertical="center"/>
    </xf>
    <xf numFmtId="3" fontId="41" fillId="0" borderId="8" xfId="0" applyNumberFormat="1" applyFont="1" applyBorder="1" applyAlignment="1">
      <alignment horizontal="center"/>
    </xf>
    <xf numFmtId="49" fontId="41" fillId="0" borderId="8" xfId="0" applyNumberFormat="1" applyFont="1" applyBorder="1" applyAlignment="1">
      <alignment horizontal="center" vertical="center" shrinkToFit="1"/>
    </xf>
    <xf numFmtId="3" fontId="41" fillId="0" borderId="0" xfId="0" applyNumberFormat="1" applyFont="1" applyBorder="1" applyAlignment="1">
      <alignment horizontal="center" shrinkToFit="1"/>
    </xf>
    <xf numFmtId="3" fontId="41" fillId="0" borderId="0" xfId="0" applyNumberFormat="1" applyFont="1" applyBorder="1" applyAlignment="1">
      <alignment horizontal="center" vertical="center" shrinkToFit="1"/>
    </xf>
    <xf numFmtId="3" fontId="41" fillId="0" borderId="0" xfId="0" applyNumberFormat="1" applyFont="1" applyBorder="1" applyAlignment="1">
      <alignment horizontal="center" vertical="center"/>
    </xf>
    <xf numFmtId="3" fontId="41" fillId="0" borderId="0" xfId="0" applyNumberFormat="1" applyFont="1" applyFill="1" applyBorder="1" applyAlignment="1">
      <alignment horizontal="center" vertical="center"/>
    </xf>
    <xf numFmtId="3" fontId="41" fillId="0" borderId="0" xfId="0" applyNumberFormat="1" applyFont="1" applyBorder="1" applyAlignment="1">
      <alignment horizontal="center"/>
    </xf>
    <xf numFmtId="49" fontId="41" fillId="0" borderId="0" xfId="0" applyNumberFormat="1" applyFont="1" applyBorder="1" applyAlignment="1">
      <alignment horizontal="center" vertical="center" shrinkToFit="1"/>
    </xf>
    <xf numFmtId="3" fontId="40" fillId="0" borderId="1" xfId="0" applyNumberFormat="1" applyFont="1" applyBorder="1" applyAlignment="1">
      <alignment horizontal="center" shrinkToFit="1"/>
    </xf>
    <xf numFmtId="3" fontId="41" fillId="0" borderId="1" xfId="0" applyNumberFormat="1" applyFont="1" applyBorder="1" applyAlignment="1">
      <alignment horizontal="center" vertical="center"/>
    </xf>
    <xf numFmtId="49" fontId="47" fillId="0" borderId="1" xfId="0" applyNumberFormat="1" applyFont="1" applyFill="1" applyBorder="1" applyAlignment="1">
      <alignment horizontal="center"/>
    </xf>
    <xf numFmtId="3" fontId="41" fillId="0" borderId="1" xfId="0" applyNumberFormat="1" applyFont="1" applyFill="1" applyBorder="1" applyAlignment="1">
      <alignment horizontal="center"/>
    </xf>
    <xf numFmtId="49" fontId="41" fillId="3" borderId="1" xfId="0" applyNumberFormat="1" applyFont="1" applyFill="1" applyBorder="1" applyAlignment="1">
      <alignment horizontal="center" shrinkToFit="1"/>
    </xf>
    <xf numFmtId="3" fontId="43" fillId="0" borderId="10" xfId="0" applyNumberFormat="1" applyFont="1" applyFill="1" applyBorder="1" applyAlignment="1">
      <alignment shrinkToFit="1"/>
    </xf>
    <xf numFmtId="3" fontId="47" fillId="0" borderId="5" xfId="0" applyNumberFormat="1" applyFont="1" applyFill="1" applyBorder="1"/>
    <xf numFmtId="3" fontId="41" fillId="0" borderId="8" xfId="0" applyNumberFormat="1" applyFont="1" applyBorder="1" applyAlignment="1"/>
    <xf numFmtId="3" fontId="41" fillId="0" borderId="8" xfId="0" applyNumberFormat="1" applyFont="1" applyFill="1" applyBorder="1" applyAlignment="1"/>
    <xf numFmtId="0" fontId="46" fillId="0" borderId="0" xfId="0" applyFont="1" applyBorder="1" applyAlignment="1">
      <alignment horizontal="center"/>
    </xf>
    <xf numFmtId="3" fontId="46" fillId="0" borderId="0" xfId="0" applyNumberFormat="1" applyFont="1" applyBorder="1" applyAlignment="1">
      <alignment horizontal="left"/>
    </xf>
    <xf numFmtId="0" fontId="40" fillId="0" borderId="0" xfId="0" applyFont="1" applyBorder="1" applyAlignment="1"/>
    <xf numFmtId="0" fontId="40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6" fillId="0" borderId="0" xfId="0" applyFont="1" applyBorder="1" applyAlignment="1">
      <alignment horizontal="center" vertical="center"/>
    </xf>
    <xf numFmtId="0" fontId="46" fillId="0" borderId="0" xfId="0" applyFont="1" applyAlignment="1">
      <alignment horizontal="left"/>
    </xf>
    <xf numFmtId="3" fontId="53" fillId="0" borderId="14" xfId="0" applyNumberFormat="1" applyFont="1" applyFill="1" applyBorder="1" applyAlignment="1">
      <alignment horizontal="center" shrinkToFit="1"/>
    </xf>
    <xf numFmtId="3" fontId="53" fillId="0" borderId="0" xfId="0" applyNumberFormat="1" applyFont="1" applyFill="1" applyBorder="1" applyAlignment="1">
      <alignment horizontal="center" shrinkToFit="1"/>
    </xf>
    <xf numFmtId="3" fontId="53" fillId="0" borderId="15" xfId="0" applyNumberFormat="1" applyFont="1" applyFill="1" applyBorder="1" applyAlignment="1">
      <alignment horizontal="center" shrinkToFit="1"/>
    </xf>
    <xf numFmtId="3" fontId="43" fillId="0" borderId="4" xfId="0" applyNumberFormat="1" applyFont="1" applyBorder="1" applyAlignment="1">
      <alignment horizontal="left" shrinkToFit="1"/>
    </xf>
    <xf numFmtId="3" fontId="43" fillId="0" borderId="2" xfId="0" applyNumberFormat="1" applyFont="1" applyBorder="1" applyAlignment="1">
      <alignment horizontal="left" shrinkToFit="1"/>
    </xf>
    <xf numFmtId="3" fontId="43" fillId="0" borderId="13" xfId="0" applyNumberFormat="1" applyFont="1" applyBorder="1" applyAlignment="1">
      <alignment horizontal="left" shrinkToFit="1"/>
    </xf>
    <xf numFmtId="3" fontId="55" fillId="0" borderId="10" xfId="0" applyNumberFormat="1" applyFont="1" applyFill="1" applyBorder="1" applyAlignment="1">
      <alignment horizontal="center" shrinkToFit="1"/>
    </xf>
    <xf numFmtId="3" fontId="55" fillId="0" borderId="11" xfId="0" applyNumberFormat="1" applyFont="1" applyFill="1" applyBorder="1" applyAlignment="1">
      <alignment horizontal="center" shrinkToFit="1"/>
    </xf>
    <xf numFmtId="3" fontId="55" fillId="0" borderId="12" xfId="0" applyNumberFormat="1" applyFont="1" applyFill="1" applyBorder="1" applyAlignment="1">
      <alignment horizontal="center" shrinkToFit="1"/>
    </xf>
    <xf numFmtId="3" fontId="41" fillId="0" borderId="4" xfId="0" applyNumberFormat="1" applyFont="1" applyBorder="1" applyAlignment="1">
      <alignment horizontal="left" shrinkToFit="1"/>
    </xf>
    <xf numFmtId="3" fontId="41" fillId="0" borderId="2" xfId="0" applyNumberFormat="1" applyFont="1" applyBorder="1" applyAlignment="1">
      <alignment horizontal="left" shrinkToFit="1"/>
    </xf>
    <xf numFmtId="3" fontId="41" fillId="0" borderId="13" xfId="0" applyNumberFormat="1" applyFont="1" applyBorder="1" applyAlignment="1">
      <alignment horizontal="left" shrinkToFit="1"/>
    </xf>
    <xf numFmtId="0" fontId="47" fillId="0" borderId="0" xfId="0" applyFont="1" applyBorder="1" applyAlignment="1">
      <alignment horizontal="left"/>
    </xf>
    <xf numFmtId="0" fontId="47" fillId="0" borderId="0" xfId="0" applyFont="1" applyBorder="1" applyAlignment="1">
      <alignment horizontal="center"/>
    </xf>
    <xf numFmtId="3" fontId="53" fillId="0" borderId="10" xfId="0" applyNumberFormat="1" applyFont="1" applyFill="1" applyBorder="1" applyAlignment="1">
      <alignment horizontal="center" shrinkToFit="1"/>
    </xf>
    <xf numFmtId="3" fontId="53" fillId="0" borderId="11" xfId="0" applyNumberFormat="1" applyFont="1" applyFill="1" applyBorder="1" applyAlignment="1">
      <alignment horizontal="center" shrinkToFit="1"/>
    </xf>
    <xf numFmtId="3" fontId="53" fillId="0" borderId="12" xfId="0" applyNumberFormat="1" applyFont="1" applyFill="1" applyBorder="1" applyAlignment="1">
      <alignment horizontal="center" shrinkToFit="1"/>
    </xf>
    <xf numFmtId="0" fontId="40" fillId="0" borderId="5" xfId="0" applyFont="1" applyBorder="1" applyAlignment="1">
      <alignment horizontal="center" vertical="center" shrinkToFit="1"/>
    </xf>
    <xf numFmtId="0" fontId="40" fillId="0" borderId="3" xfId="0" applyFont="1" applyBorder="1" applyAlignment="1">
      <alignment horizontal="center" vertical="center" shrinkToFit="1"/>
    </xf>
    <xf numFmtId="0" fontId="40" fillId="0" borderId="11" xfId="0" applyFont="1" applyBorder="1" applyAlignment="1">
      <alignment horizontal="left"/>
    </xf>
    <xf numFmtId="0" fontId="40" fillId="0" borderId="5" xfId="0" applyFont="1" applyBorder="1" applyAlignment="1">
      <alignment horizontal="center" shrinkToFit="1"/>
    </xf>
    <xf numFmtId="0" fontId="40" fillId="0" borderId="7" xfId="0" applyFont="1" applyBorder="1" applyAlignment="1">
      <alignment horizontal="center" vertical="center" shrinkToFit="1"/>
    </xf>
    <xf numFmtId="0" fontId="40" fillId="0" borderId="8" xfId="0" applyFont="1" applyBorder="1" applyAlignment="1">
      <alignment horizontal="center" vertical="center" shrinkToFit="1"/>
    </xf>
    <xf numFmtId="0" fontId="40" fillId="0" borderId="9" xfId="0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shrinkToFit="1"/>
    </xf>
    <xf numFmtId="0" fontId="40" fillId="0" borderId="11" xfId="0" applyFont="1" applyBorder="1" applyAlignment="1">
      <alignment horizontal="center" vertical="center" shrinkToFit="1"/>
    </xf>
    <xf numFmtId="0" fontId="40" fillId="0" borderId="12" xfId="0" applyFont="1" applyBorder="1" applyAlignment="1">
      <alignment horizontal="center" vertical="center" shrinkToFit="1"/>
    </xf>
    <xf numFmtId="0" fontId="40" fillId="0" borderId="3" xfId="0" applyFont="1" applyBorder="1" applyAlignment="1">
      <alignment horizontal="center" shrinkToFit="1"/>
    </xf>
    <xf numFmtId="0" fontId="40" fillId="0" borderId="6" xfId="0" applyFont="1" applyBorder="1" applyAlignment="1">
      <alignment horizontal="center" vertical="center" shrinkToFit="1"/>
    </xf>
    <xf numFmtId="0" fontId="34" fillId="4" borderId="4" xfId="0" applyFont="1" applyFill="1" applyBorder="1" applyAlignment="1">
      <alignment vertical="top" wrapText="1"/>
    </xf>
    <xf numFmtId="0" fontId="34" fillId="4" borderId="13" xfId="0" applyFont="1" applyFill="1" applyBorder="1" applyAlignment="1">
      <alignment vertical="top" wrapText="1"/>
    </xf>
    <xf numFmtId="0" fontId="30" fillId="0" borderId="0" xfId="0" applyFont="1" applyBorder="1" applyAlignment="1">
      <alignment horizontal="center" vertical="top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0" fontId="30" fillId="0" borderId="9" xfId="0" applyFont="1" applyBorder="1" applyAlignment="1">
      <alignment horizontal="center" wrapText="1"/>
    </xf>
    <xf numFmtId="0" fontId="30" fillId="0" borderId="10" xfId="0" applyFont="1" applyBorder="1" applyAlignment="1">
      <alignment horizontal="center" wrapText="1"/>
    </xf>
    <xf numFmtId="0" fontId="30" fillId="0" borderId="11" xfId="0" applyFont="1" applyBorder="1" applyAlignment="1">
      <alignment horizontal="center" wrapText="1"/>
    </xf>
    <xf numFmtId="0" fontId="30" fillId="0" borderId="12" xfId="0" applyFont="1" applyBorder="1" applyAlignment="1">
      <alignment horizontal="center" wrapText="1"/>
    </xf>
    <xf numFmtId="0" fontId="31" fillId="0" borderId="5" xfId="0" applyFont="1" applyBorder="1" applyAlignment="1">
      <alignment horizontal="center" textRotation="90" wrapText="1"/>
    </xf>
    <xf numFmtId="0" fontId="31" fillId="0" borderId="3" xfId="0" applyFont="1" applyBorder="1" applyAlignment="1">
      <alignment horizontal="center" textRotation="90" wrapText="1"/>
    </xf>
    <xf numFmtId="0" fontId="31" fillId="0" borderId="5" xfId="0" applyFont="1" applyBorder="1" applyAlignment="1">
      <alignment horizontal="center" wrapText="1"/>
    </xf>
    <xf numFmtId="0" fontId="31" fillId="0" borderId="3" xfId="0" applyFont="1" applyBorder="1" applyAlignment="1">
      <alignment horizontal="center" wrapText="1"/>
    </xf>
    <xf numFmtId="0" fontId="34" fillId="2" borderId="4" xfId="0" applyFont="1" applyFill="1" applyBorder="1" applyAlignment="1">
      <alignment vertical="top" wrapText="1"/>
    </xf>
    <xf numFmtId="0" fontId="34" fillId="2" borderId="13" xfId="0" applyFont="1" applyFill="1" applyBorder="1" applyAlignment="1">
      <alignment vertical="top" wrapText="1"/>
    </xf>
    <xf numFmtId="0" fontId="31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textRotation="90" wrapText="1"/>
    </xf>
    <xf numFmtId="0" fontId="31" fillId="0" borderId="6" xfId="0" applyFont="1" applyBorder="1" applyAlignment="1">
      <alignment horizontal="center" vertical="center" textRotation="90" wrapText="1"/>
    </xf>
    <xf numFmtId="0" fontId="31" fillId="0" borderId="3" xfId="0" applyFont="1" applyBorder="1" applyAlignment="1">
      <alignment horizontal="center" vertical="center" textRotation="90" wrapText="1"/>
    </xf>
    <xf numFmtId="0" fontId="31" fillId="0" borderId="4" xfId="0" applyFont="1" applyBorder="1" applyAlignment="1">
      <alignment horizontal="center" vertical="top" wrapText="1"/>
    </xf>
    <xf numFmtId="0" fontId="31" fillId="0" borderId="13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left"/>
    </xf>
    <xf numFmtId="0" fontId="30" fillId="0" borderId="5" xfId="0" applyFont="1" applyBorder="1" applyAlignment="1">
      <alignment horizontal="center" wrapText="1"/>
    </xf>
    <xf numFmtId="0" fontId="30" fillId="0" borderId="6" xfId="0" applyFont="1" applyBorder="1" applyAlignment="1">
      <alignment horizontal="center" wrapText="1"/>
    </xf>
    <xf numFmtId="0" fontId="30" fillId="0" borderId="3" xfId="0" applyFont="1" applyBorder="1" applyAlignment="1">
      <alignment horizontal="center" wrapText="1"/>
    </xf>
    <xf numFmtId="0" fontId="31" fillId="0" borderId="6" xfId="0" applyFont="1" applyBorder="1" applyAlignment="1">
      <alignment horizontal="center" wrapText="1"/>
    </xf>
    <xf numFmtId="0" fontId="31" fillId="0" borderId="5" xfId="0" applyFont="1" applyBorder="1" applyAlignment="1">
      <alignment vertical="center" textRotation="90" wrapText="1"/>
    </xf>
    <xf numFmtId="0" fontId="31" fillId="0" borderId="6" xfId="0" applyFont="1" applyBorder="1" applyAlignment="1">
      <alignment vertical="center" textRotation="90" wrapText="1"/>
    </xf>
    <xf numFmtId="0" fontId="31" fillId="0" borderId="3" xfId="0" applyFont="1" applyBorder="1" applyAlignment="1">
      <alignment vertical="center" textRotation="90" wrapText="1"/>
    </xf>
    <xf numFmtId="0" fontId="31" fillId="0" borderId="4" xfId="0" applyFont="1" applyBorder="1" applyAlignment="1">
      <alignment horizontal="center" wrapText="1"/>
    </xf>
    <xf numFmtId="0" fontId="31" fillId="0" borderId="13" xfId="0" applyFont="1" applyBorder="1" applyAlignment="1">
      <alignment horizont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0" fontId="31" fillId="0" borderId="9" xfId="0" applyFont="1" applyBorder="1" applyAlignment="1">
      <alignment horizontal="center" wrapText="1"/>
    </xf>
    <xf numFmtId="0" fontId="31" fillId="0" borderId="10" xfId="0" applyFont="1" applyBorder="1" applyAlignment="1">
      <alignment horizontal="center" wrapText="1"/>
    </xf>
    <xf numFmtId="0" fontId="31" fillId="0" borderId="11" xfId="0" applyFont="1" applyBorder="1" applyAlignment="1">
      <alignment horizontal="center" wrapText="1"/>
    </xf>
    <xf numFmtId="0" fontId="31" fillId="0" borderId="12" xfId="0" applyFont="1" applyBorder="1" applyAlignment="1">
      <alignment horizontal="center" wrapText="1"/>
    </xf>
    <xf numFmtId="0" fontId="34" fillId="2" borderId="4" xfId="0" applyFont="1" applyFill="1" applyBorder="1" applyAlignment="1">
      <alignment horizontal="left" vertical="top" wrapText="1"/>
    </xf>
    <xf numFmtId="0" fontId="34" fillId="2" borderId="2" xfId="0" applyFont="1" applyFill="1" applyBorder="1" applyAlignment="1">
      <alignment horizontal="left" vertical="top" wrapText="1"/>
    </xf>
    <xf numFmtId="0" fontId="32" fillId="0" borderId="7" xfId="0" applyFont="1" applyBorder="1" applyAlignment="1">
      <alignment horizontal="center" wrapText="1"/>
    </xf>
    <xf numFmtId="0" fontId="32" fillId="0" borderId="8" xfId="0" applyFont="1" applyBorder="1" applyAlignment="1">
      <alignment horizontal="center" wrapText="1"/>
    </xf>
    <xf numFmtId="0" fontId="32" fillId="0" borderId="9" xfId="0" applyFont="1" applyBorder="1" applyAlignment="1">
      <alignment horizontal="center" wrapText="1"/>
    </xf>
    <xf numFmtId="0" fontId="32" fillId="0" borderId="10" xfId="0" applyFont="1" applyBorder="1" applyAlignment="1">
      <alignment horizontal="center" wrapText="1"/>
    </xf>
    <xf numFmtId="0" fontId="32" fillId="0" borderId="11" xfId="0" applyFont="1" applyBorder="1" applyAlignment="1">
      <alignment horizontal="center" wrapText="1"/>
    </xf>
    <xf numFmtId="0" fontId="32" fillId="0" borderId="12" xfId="0" applyFont="1" applyBorder="1" applyAlignment="1">
      <alignment horizont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3" fontId="35" fillId="0" borderId="4" xfId="0" applyNumberFormat="1" applyFont="1" applyBorder="1" applyAlignment="1">
      <alignment horizontal="center" vertical="center" wrapText="1"/>
    </xf>
    <xf numFmtId="3" fontId="35" fillId="0" borderId="2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3" fontId="35" fillId="0" borderId="1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13" fillId="0" borderId="4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31" fillId="0" borderId="4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64" fontId="30" fillId="0" borderId="5" xfId="1" applyNumberFormat="1" applyFont="1" applyBorder="1" applyAlignment="1">
      <alignment horizontal="center" vertical="center"/>
    </xf>
    <xf numFmtId="164" fontId="30" fillId="0" borderId="6" xfId="1" applyNumberFormat="1" applyFont="1" applyBorder="1" applyAlignment="1">
      <alignment horizontal="center" vertical="center"/>
    </xf>
    <xf numFmtId="164" fontId="30" fillId="0" borderId="3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1" fillId="0" borderId="4" xfId="0" applyFont="1" applyBorder="1" applyAlignment="1">
      <alignment horizontal="left" vertical="top" wrapText="1"/>
    </xf>
    <xf numFmtId="0" fontId="31" fillId="0" borderId="13" xfId="0" applyFont="1" applyBorder="1" applyAlignment="1">
      <alignment horizontal="left" vertical="top" wrapText="1"/>
    </xf>
    <xf numFmtId="3" fontId="24" fillId="0" borderId="4" xfId="0" applyNumberFormat="1" applyFont="1" applyBorder="1" applyAlignment="1">
      <alignment horizontal="center" vertical="top" wrapText="1"/>
    </xf>
    <xf numFmtId="3" fontId="24" fillId="0" borderId="2" xfId="0" applyNumberFormat="1" applyFont="1" applyBorder="1" applyAlignment="1">
      <alignment horizontal="center" vertical="top" wrapText="1"/>
    </xf>
    <xf numFmtId="3" fontId="24" fillId="0" borderId="13" xfId="0" applyNumberFormat="1" applyFont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4" fillId="2" borderId="7" xfId="0" applyFont="1" applyFill="1" applyBorder="1" applyAlignment="1">
      <alignment vertical="top" wrapText="1"/>
    </xf>
    <xf numFmtId="0" fontId="34" fillId="2" borderId="9" xfId="0" applyFont="1" applyFill="1" applyBorder="1" applyAlignment="1">
      <alignment vertical="top" wrapText="1"/>
    </xf>
    <xf numFmtId="0" fontId="30" fillId="4" borderId="4" xfId="0" applyFont="1" applyFill="1" applyBorder="1" applyAlignment="1">
      <alignment horizontal="center" vertical="top" wrapText="1"/>
    </xf>
    <xf numFmtId="0" fontId="30" fillId="4" borderId="2" xfId="0" applyFont="1" applyFill="1" applyBorder="1" applyAlignment="1">
      <alignment horizontal="center" vertical="top" wrapText="1"/>
    </xf>
    <xf numFmtId="0" fontId="34" fillId="2" borderId="13" xfId="0" applyFont="1" applyFill="1" applyBorder="1" applyAlignment="1">
      <alignment horizontal="left" vertical="top" wrapText="1"/>
    </xf>
    <xf numFmtId="3" fontId="35" fillId="0" borderId="13" xfId="0" applyNumberFormat="1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top" wrapText="1"/>
    </xf>
    <xf numFmtId="0" fontId="29" fillId="0" borderId="13" xfId="0" applyFont="1" applyBorder="1" applyAlignment="1">
      <alignment horizontal="center" vertical="top" wrapText="1"/>
    </xf>
    <xf numFmtId="0" fontId="30" fillId="0" borderId="4" xfId="0" applyFont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top" wrapText="1"/>
    </xf>
    <xf numFmtId="0" fontId="30" fillId="0" borderId="13" xfId="0" applyFont="1" applyBorder="1" applyAlignment="1">
      <alignment horizontal="center" vertical="top" wrapText="1"/>
    </xf>
    <xf numFmtId="0" fontId="30" fillId="0" borderId="4" xfId="0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11" fillId="0" borderId="0" xfId="0" applyFont="1" applyBorder="1" applyAlignment="1"/>
    <xf numFmtId="0" fontId="20" fillId="0" borderId="0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 wrapText="1"/>
    </xf>
    <xf numFmtId="3" fontId="3" fillId="0" borderId="13" xfId="0" applyNumberFormat="1" applyFont="1" applyBorder="1" applyAlignment="1">
      <alignment horizontal="center" vertical="top" wrapText="1"/>
    </xf>
    <xf numFmtId="0" fontId="14" fillId="2" borderId="4" xfId="0" applyFont="1" applyFill="1" applyBorder="1" applyAlignment="1">
      <alignment vertical="top" wrapText="1"/>
    </xf>
    <xf numFmtId="0" fontId="14" fillId="2" borderId="13" xfId="0" applyFont="1" applyFill="1" applyBorder="1" applyAlignment="1">
      <alignment vertical="top" wrapText="1"/>
    </xf>
    <xf numFmtId="0" fontId="14" fillId="4" borderId="4" xfId="0" applyFont="1" applyFill="1" applyBorder="1" applyAlignment="1">
      <alignment vertical="top" wrapText="1"/>
    </xf>
    <xf numFmtId="0" fontId="14" fillId="4" borderId="13" xfId="0" applyFont="1" applyFill="1" applyBorder="1" applyAlignment="1">
      <alignment vertical="top" wrapText="1"/>
    </xf>
    <xf numFmtId="0" fontId="12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3" fontId="18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wrapText="1"/>
    </xf>
    <xf numFmtId="0" fontId="27" fillId="0" borderId="8" xfId="0" applyFont="1" applyBorder="1" applyAlignment="1">
      <alignment horizontal="center" wrapText="1"/>
    </xf>
    <xf numFmtId="0" fontId="27" fillId="0" borderId="9" xfId="0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27" fillId="0" borderId="12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13" xfId="0" applyFont="1" applyFill="1" applyBorder="1" applyAlignment="1">
      <alignment horizontal="left" vertical="top" wrapText="1"/>
    </xf>
    <xf numFmtId="0" fontId="12" fillId="0" borderId="4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11" fillId="0" borderId="0" xfId="0" applyFont="1" applyBorder="1" applyAlignment="1">
      <alignment horizontal="left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30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96"/>
  <sheetViews>
    <sheetView tabSelected="1" workbookViewId="0">
      <selection activeCell="F138" sqref="F138:Q138"/>
    </sheetView>
  </sheetViews>
  <sheetFormatPr defaultRowHeight="24"/>
  <cols>
    <col min="1" max="1" width="3.7109375" style="432" customWidth="1"/>
    <col min="2" max="2" width="30.7109375" style="595" customWidth="1"/>
    <col min="3" max="3" width="9.28515625" style="432" customWidth="1"/>
    <col min="4" max="4" width="14.28515625" style="595" customWidth="1"/>
    <col min="5" max="6" width="6.7109375" style="432" customWidth="1"/>
    <col min="7" max="7" width="10.7109375" style="432" customWidth="1"/>
    <col min="8" max="8" width="9.85546875" style="432" customWidth="1"/>
    <col min="9" max="14" width="4.7109375" style="432" customWidth="1"/>
    <col min="15" max="15" width="9.7109375" style="432" customWidth="1"/>
    <col min="16" max="17" width="8.7109375" style="432" customWidth="1"/>
    <col min="18" max="18" width="8.85546875" style="432" hidden="1" customWidth="1"/>
    <col min="19" max="21" width="10.7109375" style="432" customWidth="1"/>
    <col min="22" max="22" width="9.85546875" style="432" hidden="1" customWidth="1"/>
    <col min="23" max="23" width="8.85546875" style="598" customWidth="1"/>
    <col min="24" max="16384" width="9.140625" style="432"/>
  </cols>
  <sheetData>
    <row r="1" spans="1:23">
      <c r="A1" s="697" t="s">
        <v>405</v>
      </c>
      <c r="B1" s="697"/>
      <c r="C1" s="697"/>
      <c r="D1" s="697"/>
      <c r="E1" s="697"/>
      <c r="F1" s="697"/>
      <c r="G1" s="697"/>
      <c r="H1" s="697"/>
      <c r="I1" s="697"/>
      <c r="J1" s="697"/>
      <c r="K1" s="697"/>
      <c r="L1" s="697"/>
      <c r="M1" s="697"/>
      <c r="N1" s="697"/>
      <c r="O1" s="697"/>
      <c r="P1" s="697"/>
      <c r="Q1" s="697"/>
      <c r="R1" s="697"/>
      <c r="S1" s="697"/>
      <c r="T1" s="697"/>
      <c r="U1" s="697"/>
      <c r="V1" s="697"/>
      <c r="W1" s="697"/>
    </row>
    <row r="2" spans="1:23">
      <c r="A2" s="695" t="s">
        <v>0</v>
      </c>
      <c r="B2" s="433" t="s">
        <v>1</v>
      </c>
      <c r="C2" s="433" t="s">
        <v>387</v>
      </c>
      <c r="D2" s="433" t="s">
        <v>406</v>
      </c>
      <c r="E2" s="433" t="s">
        <v>2</v>
      </c>
      <c r="F2" s="698" t="s">
        <v>22</v>
      </c>
      <c r="G2" s="698"/>
      <c r="H2" s="433"/>
      <c r="I2" s="698" t="s">
        <v>407</v>
      </c>
      <c r="J2" s="698"/>
      <c r="K2" s="698"/>
      <c r="L2" s="698" t="s">
        <v>408</v>
      </c>
      <c r="M2" s="698"/>
      <c r="N2" s="698"/>
      <c r="O2" s="699" t="s">
        <v>501</v>
      </c>
      <c r="P2" s="700"/>
      <c r="Q2" s="700"/>
      <c r="R2" s="701"/>
      <c r="S2" s="699" t="s">
        <v>502</v>
      </c>
      <c r="T2" s="700"/>
      <c r="U2" s="700"/>
      <c r="V2" s="701"/>
      <c r="W2" s="434"/>
    </row>
    <row r="3" spans="1:23">
      <c r="A3" s="706"/>
      <c r="B3" s="435" t="s">
        <v>386</v>
      </c>
      <c r="C3" s="435" t="s">
        <v>498</v>
      </c>
      <c r="D3" s="435" t="s">
        <v>386</v>
      </c>
      <c r="E3" s="435" t="s">
        <v>409</v>
      </c>
      <c r="F3" s="705" t="s">
        <v>34</v>
      </c>
      <c r="G3" s="705"/>
      <c r="H3" s="437"/>
      <c r="I3" s="705" t="s">
        <v>410</v>
      </c>
      <c r="J3" s="705"/>
      <c r="K3" s="705"/>
      <c r="L3" s="705" t="s">
        <v>411</v>
      </c>
      <c r="M3" s="705"/>
      <c r="N3" s="705"/>
      <c r="O3" s="702"/>
      <c r="P3" s="703"/>
      <c r="Q3" s="703"/>
      <c r="R3" s="704"/>
      <c r="S3" s="702"/>
      <c r="T3" s="703"/>
      <c r="U3" s="703"/>
      <c r="V3" s="704"/>
      <c r="W3" s="436" t="s">
        <v>9</v>
      </c>
    </row>
    <row r="4" spans="1:23">
      <c r="A4" s="706"/>
      <c r="B4" s="435" t="s">
        <v>412</v>
      </c>
      <c r="C4" s="435" t="s">
        <v>496</v>
      </c>
      <c r="D4" s="435"/>
      <c r="E4" s="435"/>
      <c r="F4" s="433" t="s">
        <v>2</v>
      </c>
      <c r="G4" s="433" t="s">
        <v>23</v>
      </c>
      <c r="H4" s="433" t="s">
        <v>499</v>
      </c>
      <c r="I4" s="695">
        <v>2564</v>
      </c>
      <c r="J4" s="695">
        <v>2565</v>
      </c>
      <c r="K4" s="695">
        <v>2566</v>
      </c>
      <c r="L4" s="695">
        <v>2564</v>
      </c>
      <c r="M4" s="695">
        <v>2565</v>
      </c>
      <c r="N4" s="695">
        <v>2566</v>
      </c>
      <c r="O4" s="695">
        <v>2564</v>
      </c>
      <c r="P4" s="695">
        <v>2565</v>
      </c>
      <c r="Q4" s="695">
        <v>2566</v>
      </c>
      <c r="R4" s="599"/>
      <c r="S4" s="695">
        <v>2564</v>
      </c>
      <c r="T4" s="695">
        <v>2565</v>
      </c>
      <c r="U4" s="695">
        <v>2566</v>
      </c>
      <c r="V4" s="599"/>
      <c r="W4" s="436"/>
    </row>
    <row r="5" spans="1:23">
      <c r="A5" s="696"/>
      <c r="B5" s="432"/>
      <c r="C5" s="437" t="s">
        <v>497</v>
      </c>
      <c r="D5" s="437"/>
      <c r="E5" s="437"/>
      <c r="F5" s="437" t="s">
        <v>494</v>
      </c>
      <c r="G5" s="438" t="s">
        <v>495</v>
      </c>
      <c r="H5" s="438" t="s">
        <v>500</v>
      </c>
      <c r="I5" s="696"/>
      <c r="J5" s="696"/>
      <c r="K5" s="696"/>
      <c r="L5" s="696"/>
      <c r="M5" s="696"/>
      <c r="N5" s="696"/>
      <c r="O5" s="696"/>
      <c r="P5" s="696"/>
      <c r="Q5" s="696"/>
      <c r="R5" s="600">
        <v>2563</v>
      </c>
      <c r="S5" s="696"/>
      <c r="T5" s="696"/>
      <c r="U5" s="696"/>
      <c r="V5" s="437">
        <v>2563</v>
      </c>
      <c r="W5" s="439"/>
    </row>
    <row r="6" spans="1:23">
      <c r="A6" s="440">
        <v>1</v>
      </c>
      <c r="B6" s="441" t="s">
        <v>413</v>
      </c>
      <c r="C6" s="442" t="s">
        <v>373</v>
      </c>
      <c r="D6" s="442" t="s">
        <v>223</v>
      </c>
      <c r="E6" s="443">
        <v>1</v>
      </c>
      <c r="F6" s="443">
        <v>1</v>
      </c>
      <c r="G6" s="444">
        <f>(41930*12)</f>
        <v>503160</v>
      </c>
      <c r="H6" s="444">
        <f>7000*2*12</f>
        <v>168000</v>
      </c>
      <c r="I6" s="443">
        <v>1</v>
      </c>
      <c r="J6" s="443">
        <v>1</v>
      </c>
      <c r="K6" s="443">
        <v>1</v>
      </c>
      <c r="L6" s="443" t="s">
        <v>201</v>
      </c>
      <c r="M6" s="443" t="s">
        <v>201</v>
      </c>
      <c r="N6" s="443" t="s">
        <v>201</v>
      </c>
      <c r="O6" s="443">
        <f>(43300-41930)*12</f>
        <v>16440</v>
      </c>
      <c r="P6" s="443">
        <f>(44930-43300)*12</f>
        <v>19560</v>
      </c>
      <c r="Q6" s="443">
        <f>(46560-44930)*12</f>
        <v>19560</v>
      </c>
      <c r="R6" s="443">
        <f>(43300-41930)*12</f>
        <v>16440</v>
      </c>
      <c r="S6" s="443">
        <f>G6+H6+O6</f>
        <v>687600</v>
      </c>
      <c r="T6" s="443">
        <f>S6+P6</f>
        <v>707160</v>
      </c>
      <c r="U6" s="445">
        <f>T6+Q6</f>
        <v>726720</v>
      </c>
      <c r="V6" s="445">
        <f>U6+R6</f>
        <v>743160</v>
      </c>
      <c r="W6" s="446" t="s">
        <v>504</v>
      </c>
    </row>
    <row r="7" spans="1:23">
      <c r="A7" s="447"/>
      <c r="B7" s="448" t="s">
        <v>414</v>
      </c>
      <c r="C7" s="449"/>
      <c r="D7" s="449"/>
      <c r="E7" s="450"/>
      <c r="F7" s="450"/>
      <c r="G7" s="451"/>
      <c r="H7" s="451"/>
      <c r="I7" s="450"/>
      <c r="J7" s="450"/>
      <c r="K7" s="450"/>
      <c r="L7" s="450"/>
      <c r="M7" s="450"/>
      <c r="N7" s="450"/>
      <c r="O7" s="450"/>
      <c r="P7" s="450"/>
      <c r="Q7" s="450"/>
      <c r="R7" s="450"/>
      <c r="S7" s="450"/>
      <c r="T7" s="452"/>
      <c r="U7" s="453"/>
      <c r="V7" s="453"/>
      <c r="W7" s="453"/>
    </row>
    <row r="8" spans="1:23">
      <c r="A8" s="440">
        <v>2</v>
      </c>
      <c r="B8" s="441" t="s">
        <v>415</v>
      </c>
      <c r="C8" s="442" t="s">
        <v>374</v>
      </c>
      <c r="D8" s="442" t="s">
        <v>339</v>
      </c>
      <c r="E8" s="443">
        <v>1</v>
      </c>
      <c r="F8" s="443">
        <v>1</v>
      </c>
      <c r="G8" s="444">
        <f>(37410*12)</f>
        <v>448920</v>
      </c>
      <c r="H8" s="444">
        <f>3500*12</f>
        <v>42000</v>
      </c>
      <c r="I8" s="443">
        <v>1</v>
      </c>
      <c r="J8" s="443">
        <v>1</v>
      </c>
      <c r="K8" s="443">
        <v>1</v>
      </c>
      <c r="L8" s="443" t="s">
        <v>201</v>
      </c>
      <c r="M8" s="443" t="s">
        <v>201</v>
      </c>
      <c r="N8" s="443" t="s">
        <v>201</v>
      </c>
      <c r="O8" s="443">
        <v>13320</v>
      </c>
      <c r="P8" s="443">
        <v>13320</v>
      </c>
      <c r="Q8" s="443">
        <v>15240</v>
      </c>
      <c r="R8" s="443">
        <f>(36860-35770)*12</f>
        <v>13080</v>
      </c>
      <c r="S8" s="443">
        <f>G8+H8+O8</f>
        <v>504240</v>
      </c>
      <c r="T8" s="443">
        <f>S8+P8</f>
        <v>517560</v>
      </c>
      <c r="U8" s="445">
        <f>T8+Q8</f>
        <v>532800</v>
      </c>
      <c r="V8" s="445">
        <f>U8+R8</f>
        <v>545880</v>
      </c>
      <c r="W8" s="446" t="s">
        <v>505</v>
      </c>
    </row>
    <row r="9" spans="1:23">
      <c r="A9" s="447"/>
      <c r="B9" s="448" t="s">
        <v>416</v>
      </c>
      <c r="C9" s="449"/>
      <c r="D9" s="449"/>
      <c r="E9" s="450"/>
      <c r="F9" s="450"/>
      <c r="G9" s="451"/>
      <c r="H9" s="451"/>
      <c r="I9" s="450"/>
      <c r="J9" s="450"/>
      <c r="K9" s="450"/>
      <c r="L9" s="450"/>
      <c r="M9" s="450"/>
      <c r="N9" s="450"/>
      <c r="O9" s="450"/>
      <c r="P9" s="450"/>
      <c r="Q9" s="450"/>
      <c r="R9" s="450"/>
      <c r="S9" s="450"/>
      <c r="T9" s="450"/>
      <c r="U9" s="453"/>
      <c r="V9" s="453"/>
      <c r="W9" s="453"/>
    </row>
    <row r="10" spans="1:23">
      <c r="A10" s="454"/>
      <c r="B10" s="455" t="s">
        <v>417</v>
      </c>
      <c r="C10" s="457"/>
      <c r="D10" s="456"/>
      <c r="E10" s="458"/>
      <c r="F10" s="459"/>
      <c r="G10" s="444"/>
      <c r="H10" s="460"/>
      <c r="I10" s="459"/>
      <c r="J10" s="459"/>
      <c r="K10" s="459"/>
      <c r="L10" s="459"/>
      <c r="M10" s="459"/>
      <c r="N10" s="459"/>
      <c r="O10" s="459"/>
      <c r="P10" s="460"/>
      <c r="Q10" s="460"/>
      <c r="R10" s="460"/>
      <c r="S10" s="460"/>
      <c r="T10" s="460"/>
      <c r="U10" s="460"/>
      <c r="V10" s="444"/>
      <c r="W10" s="446"/>
    </row>
    <row r="11" spans="1:23">
      <c r="A11" s="454">
        <v>3</v>
      </c>
      <c r="B11" s="461" t="s">
        <v>418</v>
      </c>
      <c r="C11" s="462" t="s">
        <v>375</v>
      </c>
      <c r="D11" s="462" t="s">
        <v>226</v>
      </c>
      <c r="E11" s="452">
        <v>1</v>
      </c>
      <c r="F11" s="460">
        <v>1</v>
      </c>
      <c r="G11" s="460">
        <f>(31340*12)</f>
        <v>376080</v>
      </c>
      <c r="H11" s="460">
        <f>3500*12</f>
        <v>42000</v>
      </c>
      <c r="I11" s="460">
        <v>1</v>
      </c>
      <c r="J11" s="460">
        <v>1</v>
      </c>
      <c r="K11" s="460">
        <v>1</v>
      </c>
      <c r="L11" s="460" t="s">
        <v>6</v>
      </c>
      <c r="M11" s="460" t="s">
        <v>201</v>
      </c>
      <c r="N11" s="460" t="s">
        <v>201</v>
      </c>
      <c r="O11" s="459">
        <v>13320</v>
      </c>
      <c r="P11" s="460">
        <v>13320</v>
      </c>
      <c r="Q11" s="452">
        <f>(31340-30220)*12</f>
        <v>13440</v>
      </c>
      <c r="R11" s="460">
        <f>(30790-29680)*12</f>
        <v>13320</v>
      </c>
      <c r="S11" s="460">
        <f>G11+H11+O11</f>
        <v>431400</v>
      </c>
      <c r="T11" s="460">
        <f>S11+P11</f>
        <v>444720</v>
      </c>
      <c r="U11" s="463">
        <f>T11+Q11</f>
        <v>458160</v>
      </c>
      <c r="V11" s="464">
        <f>U11+R11</f>
        <v>471480</v>
      </c>
      <c r="W11" s="465" t="s">
        <v>490</v>
      </c>
    </row>
    <row r="12" spans="1:23">
      <c r="A12" s="447"/>
      <c r="B12" s="448" t="s">
        <v>14</v>
      </c>
      <c r="C12" s="449"/>
      <c r="D12" s="449"/>
      <c r="E12" s="450"/>
      <c r="F12" s="451"/>
      <c r="G12" s="451"/>
      <c r="H12" s="451"/>
      <c r="I12" s="451"/>
      <c r="J12" s="451"/>
      <c r="K12" s="451"/>
      <c r="L12" s="451"/>
      <c r="M12" s="451"/>
      <c r="N12" s="451"/>
      <c r="O12" s="451"/>
      <c r="P12" s="451"/>
      <c r="Q12" s="451"/>
      <c r="R12" s="451"/>
      <c r="S12" s="451"/>
      <c r="T12" s="451"/>
      <c r="U12" s="451"/>
      <c r="V12" s="466"/>
      <c r="W12" s="466"/>
    </row>
    <row r="13" spans="1:23">
      <c r="A13" s="454">
        <v>4</v>
      </c>
      <c r="B13" s="461" t="s">
        <v>419</v>
      </c>
      <c r="C13" s="442" t="s">
        <v>281</v>
      </c>
      <c r="D13" s="462" t="s">
        <v>228</v>
      </c>
      <c r="E13" s="452">
        <v>1</v>
      </c>
      <c r="F13" s="460">
        <v>1</v>
      </c>
      <c r="G13" s="460">
        <f>(26460)*12</f>
        <v>317520</v>
      </c>
      <c r="H13" s="631">
        <v>0</v>
      </c>
      <c r="I13" s="460">
        <v>1</v>
      </c>
      <c r="J13" s="460">
        <v>1</v>
      </c>
      <c r="K13" s="460">
        <v>1</v>
      </c>
      <c r="L13" s="460" t="s">
        <v>6</v>
      </c>
      <c r="M13" s="460" t="s">
        <v>201</v>
      </c>
      <c r="N13" s="460" t="s">
        <v>201</v>
      </c>
      <c r="O13" s="460">
        <v>12240</v>
      </c>
      <c r="P13" s="460">
        <v>12960</v>
      </c>
      <c r="Q13" s="460">
        <v>13440</v>
      </c>
      <c r="R13" s="460">
        <f>(25670-24870)*12</f>
        <v>9600</v>
      </c>
      <c r="S13" s="460">
        <f>G13+O13</f>
        <v>329760</v>
      </c>
      <c r="T13" s="460">
        <f>S13+P13</f>
        <v>342720</v>
      </c>
      <c r="U13" s="445">
        <f>T13+Q13</f>
        <v>356160</v>
      </c>
      <c r="V13" s="464">
        <f>U13+R13</f>
        <v>365760</v>
      </c>
      <c r="W13" s="465" t="s">
        <v>506</v>
      </c>
    </row>
    <row r="14" spans="1:23">
      <c r="A14" s="454"/>
      <c r="B14" s="461" t="s">
        <v>421</v>
      </c>
      <c r="C14" s="462"/>
      <c r="D14" s="462"/>
      <c r="E14" s="452"/>
      <c r="F14" s="460"/>
      <c r="G14" s="460"/>
      <c r="H14" s="460"/>
      <c r="I14" s="460"/>
      <c r="J14" s="460"/>
      <c r="K14" s="460"/>
      <c r="L14" s="467"/>
      <c r="M14" s="467"/>
      <c r="N14" s="460"/>
      <c r="O14" s="460"/>
      <c r="P14" s="460"/>
      <c r="Q14" s="460"/>
      <c r="R14" s="460"/>
      <c r="S14" s="460"/>
      <c r="T14" s="460"/>
      <c r="U14" s="464"/>
      <c r="V14" s="464"/>
      <c r="W14" s="464"/>
    </row>
    <row r="15" spans="1:23">
      <c r="A15" s="440">
        <v>5</v>
      </c>
      <c r="B15" s="468" t="s">
        <v>260</v>
      </c>
      <c r="C15" s="442" t="s">
        <v>420</v>
      </c>
      <c r="D15" s="442" t="s">
        <v>230</v>
      </c>
      <c r="E15" s="443">
        <v>1</v>
      </c>
      <c r="F15" s="444">
        <v>1</v>
      </c>
      <c r="G15" s="444">
        <f>(17880*12)</f>
        <v>214560</v>
      </c>
      <c r="H15" s="631">
        <v>0</v>
      </c>
      <c r="I15" s="444">
        <v>1</v>
      </c>
      <c r="J15" s="444">
        <v>1</v>
      </c>
      <c r="K15" s="444">
        <v>1</v>
      </c>
      <c r="L15" s="444" t="s">
        <v>201</v>
      </c>
      <c r="M15" s="444" t="s">
        <v>201</v>
      </c>
      <c r="N15" s="444" t="s">
        <v>201</v>
      </c>
      <c r="O15" s="444">
        <v>7680</v>
      </c>
      <c r="P15" s="444">
        <v>7680</v>
      </c>
      <c r="Q15" s="443">
        <v>7680</v>
      </c>
      <c r="R15" s="444">
        <f>(17880-17290)*12</f>
        <v>7080</v>
      </c>
      <c r="S15" s="444">
        <f>G15+O15</f>
        <v>222240</v>
      </c>
      <c r="T15" s="444">
        <f>S15+P15</f>
        <v>229920</v>
      </c>
      <c r="U15" s="445">
        <f>T15+Q15</f>
        <v>237600</v>
      </c>
      <c r="V15" s="469">
        <f>U15+R15</f>
        <v>244680</v>
      </c>
      <c r="W15" s="446" t="s">
        <v>507</v>
      </c>
    </row>
    <row r="16" spans="1:23">
      <c r="A16" s="447"/>
      <c r="B16" s="470" t="s">
        <v>383</v>
      </c>
      <c r="C16" s="471"/>
      <c r="D16" s="448"/>
      <c r="E16" s="471"/>
      <c r="F16" s="472"/>
      <c r="G16" s="473"/>
      <c r="H16" s="473"/>
      <c r="I16" s="472"/>
      <c r="J16" s="472"/>
      <c r="K16" s="472"/>
      <c r="L16" s="472"/>
      <c r="M16" s="472"/>
      <c r="N16" s="472"/>
      <c r="O16" s="472"/>
      <c r="P16" s="472"/>
      <c r="Q16" s="472"/>
      <c r="R16" s="472"/>
      <c r="S16" s="472"/>
      <c r="T16" s="472"/>
      <c r="U16" s="472"/>
      <c r="V16" s="474"/>
      <c r="W16" s="475"/>
    </row>
    <row r="17" spans="1:23" s="476" customFormat="1">
      <c r="A17" s="440">
        <v>6</v>
      </c>
      <c r="B17" s="457" t="s">
        <v>259</v>
      </c>
      <c r="C17" s="442" t="s">
        <v>420</v>
      </c>
      <c r="D17" s="442" t="s">
        <v>229</v>
      </c>
      <c r="E17" s="443">
        <v>1</v>
      </c>
      <c r="F17" s="444">
        <v>1</v>
      </c>
      <c r="G17" s="444">
        <f>(20440*12)</f>
        <v>245280</v>
      </c>
      <c r="H17" s="631">
        <v>0</v>
      </c>
      <c r="I17" s="444">
        <v>1</v>
      </c>
      <c r="J17" s="444">
        <v>1</v>
      </c>
      <c r="K17" s="444">
        <v>1</v>
      </c>
      <c r="L17" s="444" t="s">
        <v>201</v>
      </c>
      <c r="M17" s="444" t="s">
        <v>201</v>
      </c>
      <c r="N17" s="444" t="s">
        <v>201</v>
      </c>
      <c r="O17" s="444">
        <v>8400</v>
      </c>
      <c r="P17" s="444">
        <v>8880</v>
      </c>
      <c r="Q17" s="443">
        <v>8640</v>
      </c>
      <c r="R17" s="444">
        <f>(20440-19800)*12</f>
        <v>7680</v>
      </c>
      <c r="S17" s="444">
        <f>G17+O17</f>
        <v>253680</v>
      </c>
      <c r="T17" s="444">
        <f>S17+P17</f>
        <v>262560</v>
      </c>
      <c r="U17" s="445">
        <f>T17+Q17</f>
        <v>271200</v>
      </c>
      <c r="V17" s="469">
        <f>U17+R17</f>
        <v>278880</v>
      </c>
      <c r="W17" s="446" t="s">
        <v>508</v>
      </c>
    </row>
    <row r="18" spans="1:23" s="476" customFormat="1">
      <c r="A18" s="447"/>
      <c r="B18" s="470" t="s">
        <v>422</v>
      </c>
      <c r="C18" s="471"/>
      <c r="D18" s="448"/>
      <c r="E18" s="471"/>
      <c r="F18" s="472"/>
      <c r="G18" s="451"/>
      <c r="H18" s="451"/>
      <c r="I18" s="472"/>
      <c r="J18" s="472"/>
      <c r="K18" s="472"/>
      <c r="L18" s="472"/>
      <c r="M18" s="472"/>
      <c r="N18" s="472"/>
      <c r="O18" s="472"/>
      <c r="P18" s="472"/>
      <c r="Q18" s="472"/>
      <c r="R18" s="472"/>
      <c r="S18" s="472"/>
      <c r="T18" s="472"/>
      <c r="U18" s="472"/>
      <c r="V18" s="474"/>
      <c r="W18" s="466"/>
    </row>
    <row r="19" spans="1:23">
      <c r="A19" s="477">
        <v>7</v>
      </c>
      <c r="B19" s="478" t="s">
        <v>257</v>
      </c>
      <c r="C19" s="442" t="s">
        <v>285</v>
      </c>
      <c r="D19" s="479" t="s">
        <v>227</v>
      </c>
      <c r="E19" s="460">
        <v>1</v>
      </c>
      <c r="F19" s="444">
        <v>1</v>
      </c>
      <c r="G19" s="444">
        <f>(16220*12)</f>
        <v>194640</v>
      </c>
      <c r="H19" s="631">
        <v>0</v>
      </c>
      <c r="I19" s="460">
        <v>1</v>
      </c>
      <c r="J19" s="460">
        <v>1</v>
      </c>
      <c r="K19" s="460">
        <v>1</v>
      </c>
      <c r="L19" s="467" t="s">
        <v>6</v>
      </c>
      <c r="M19" s="467" t="s">
        <v>6</v>
      </c>
      <c r="N19" s="460" t="s">
        <v>201</v>
      </c>
      <c r="O19" s="460">
        <v>8640</v>
      </c>
      <c r="P19" s="443">
        <v>7560</v>
      </c>
      <c r="Q19" s="443">
        <v>7560</v>
      </c>
      <c r="R19" s="460">
        <f>(((10250-9740)+(49480-47990))/2)*12</f>
        <v>12000</v>
      </c>
      <c r="S19" s="444">
        <f>G19+O19</f>
        <v>203280</v>
      </c>
      <c r="T19" s="444">
        <f>S19+P19</f>
        <v>210840</v>
      </c>
      <c r="U19" s="445">
        <f>T19+Q19</f>
        <v>218400</v>
      </c>
      <c r="V19" s="464">
        <f>U19+R19</f>
        <v>230400</v>
      </c>
      <c r="W19" s="446" t="s">
        <v>509</v>
      </c>
    </row>
    <row r="20" spans="1:23">
      <c r="A20" s="477"/>
      <c r="B20" s="478" t="s">
        <v>473</v>
      </c>
      <c r="C20" s="460"/>
      <c r="D20" s="479"/>
      <c r="E20" s="460"/>
      <c r="F20" s="460"/>
      <c r="G20" s="460"/>
      <c r="H20" s="460"/>
      <c r="I20" s="460"/>
      <c r="J20" s="460"/>
      <c r="K20" s="460"/>
      <c r="L20" s="467"/>
      <c r="M20" s="460"/>
      <c r="N20" s="460"/>
      <c r="O20" s="460"/>
      <c r="P20" s="460"/>
      <c r="Q20" s="460"/>
      <c r="R20" s="460"/>
      <c r="S20" s="460"/>
      <c r="T20" s="460"/>
      <c r="U20" s="464"/>
      <c r="V20" s="464"/>
      <c r="W20" s="480"/>
    </row>
    <row r="21" spans="1:23">
      <c r="A21" s="440">
        <v>8</v>
      </c>
      <c r="B21" s="468" t="s">
        <v>424</v>
      </c>
      <c r="C21" s="442" t="s">
        <v>283</v>
      </c>
      <c r="D21" s="442" t="s">
        <v>343</v>
      </c>
      <c r="E21" s="443">
        <v>1</v>
      </c>
      <c r="F21" s="444">
        <v>1</v>
      </c>
      <c r="G21" s="444">
        <f>(21700*12)</f>
        <v>260400</v>
      </c>
      <c r="H21" s="631">
        <v>0</v>
      </c>
      <c r="I21" s="444">
        <v>1</v>
      </c>
      <c r="J21" s="444">
        <v>1</v>
      </c>
      <c r="K21" s="444">
        <v>1</v>
      </c>
      <c r="L21" s="444" t="s">
        <v>201</v>
      </c>
      <c r="M21" s="444" t="s">
        <v>201</v>
      </c>
      <c r="N21" s="444" t="s">
        <v>201</v>
      </c>
      <c r="O21" s="444">
        <v>8400</v>
      </c>
      <c r="P21" s="444">
        <v>8880</v>
      </c>
      <c r="Q21" s="443">
        <v>9120</v>
      </c>
      <c r="R21" s="444">
        <f>(21700-21020)*12</f>
        <v>8160</v>
      </c>
      <c r="S21" s="444">
        <f>G21+O21</f>
        <v>268800</v>
      </c>
      <c r="T21" s="444">
        <f>S21+P21</f>
        <v>277680</v>
      </c>
      <c r="U21" s="445">
        <f>T21+Q21</f>
        <v>286800</v>
      </c>
      <c r="V21" s="481">
        <f>U21+R21</f>
        <v>294960</v>
      </c>
      <c r="W21" s="482" t="s">
        <v>510</v>
      </c>
    </row>
    <row r="22" spans="1:23">
      <c r="A22" s="447"/>
      <c r="B22" s="470" t="s">
        <v>425</v>
      </c>
      <c r="C22" s="449"/>
      <c r="D22" s="449"/>
      <c r="E22" s="450"/>
      <c r="F22" s="451"/>
      <c r="G22" s="451"/>
      <c r="H22" s="451"/>
      <c r="I22" s="451"/>
      <c r="J22" s="451"/>
      <c r="K22" s="451"/>
      <c r="L22" s="483"/>
      <c r="M22" s="483"/>
      <c r="N22" s="451"/>
      <c r="O22" s="451"/>
      <c r="P22" s="451"/>
      <c r="Q22" s="451"/>
      <c r="R22" s="451"/>
      <c r="S22" s="451"/>
      <c r="T22" s="451"/>
      <c r="U22" s="484"/>
      <c r="V22" s="466"/>
      <c r="W22" s="466"/>
    </row>
    <row r="23" spans="1:23">
      <c r="A23" s="454">
        <v>9</v>
      </c>
      <c r="B23" s="461" t="s">
        <v>388</v>
      </c>
      <c r="C23" s="442" t="s">
        <v>442</v>
      </c>
      <c r="D23" s="462" t="s">
        <v>426</v>
      </c>
      <c r="E23" s="452">
        <v>1</v>
      </c>
      <c r="F23" s="444" t="s">
        <v>201</v>
      </c>
      <c r="G23" s="444">
        <v>297900</v>
      </c>
      <c r="H23" s="631">
        <v>0</v>
      </c>
      <c r="I23" s="440">
        <v>1</v>
      </c>
      <c r="J23" s="440">
        <v>1</v>
      </c>
      <c r="K23" s="440">
        <v>1</v>
      </c>
      <c r="L23" s="440" t="s">
        <v>6</v>
      </c>
      <c r="M23" s="440" t="s">
        <v>6</v>
      </c>
      <c r="N23" s="440" t="s">
        <v>6</v>
      </c>
      <c r="O23" s="443">
        <v>9720</v>
      </c>
      <c r="P23" s="443">
        <v>9720</v>
      </c>
      <c r="Q23" s="443">
        <v>9720</v>
      </c>
      <c r="R23" s="444">
        <f>G23+H23+O23</f>
        <v>307620</v>
      </c>
      <c r="S23" s="444">
        <f>G23+O23</f>
        <v>307620</v>
      </c>
      <c r="T23" s="616">
        <f>S23+P23</f>
        <v>317340</v>
      </c>
      <c r="U23" s="445">
        <f>G23+Q23</f>
        <v>307620</v>
      </c>
      <c r="V23" s="481">
        <f>U23+R23</f>
        <v>615240</v>
      </c>
      <c r="W23" s="618" t="s">
        <v>351</v>
      </c>
    </row>
    <row r="24" spans="1:23">
      <c r="A24" s="454"/>
      <c r="B24" s="617" t="s">
        <v>33</v>
      </c>
      <c r="C24" s="462" t="s">
        <v>286</v>
      </c>
      <c r="D24" s="462"/>
      <c r="E24" s="450"/>
      <c r="F24" s="451"/>
      <c r="G24" s="613"/>
      <c r="H24" s="613"/>
      <c r="I24" s="613"/>
      <c r="J24" s="613"/>
      <c r="K24" s="613"/>
      <c r="L24" s="678" t="s">
        <v>511</v>
      </c>
      <c r="M24" s="679"/>
      <c r="N24" s="680"/>
      <c r="O24" s="613"/>
      <c r="P24" s="613"/>
      <c r="Q24" s="613"/>
      <c r="R24" s="613"/>
      <c r="S24" s="613"/>
      <c r="T24" s="614"/>
      <c r="U24" s="615"/>
      <c r="V24" s="450"/>
      <c r="W24" s="619" t="s">
        <v>512</v>
      </c>
    </row>
    <row r="25" spans="1:23">
      <c r="A25" s="485">
        <v>10</v>
      </c>
      <c r="B25" s="486" t="s">
        <v>388</v>
      </c>
      <c r="C25" s="442" t="s">
        <v>442</v>
      </c>
      <c r="D25" s="487" t="s">
        <v>233</v>
      </c>
      <c r="E25" s="452">
        <v>1</v>
      </c>
      <c r="F25" s="444" t="s">
        <v>201</v>
      </c>
      <c r="G25" s="444">
        <v>297900</v>
      </c>
      <c r="H25" s="631">
        <v>0</v>
      </c>
      <c r="I25" s="440">
        <v>1</v>
      </c>
      <c r="J25" s="440">
        <v>1</v>
      </c>
      <c r="K25" s="440">
        <v>1</v>
      </c>
      <c r="L25" s="440" t="s">
        <v>6</v>
      </c>
      <c r="M25" s="440" t="s">
        <v>6</v>
      </c>
      <c r="N25" s="440" t="s">
        <v>6</v>
      </c>
      <c r="O25" s="443">
        <v>9720</v>
      </c>
      <c r="P25" s="443">
        <v>9720</v>
      </c>
      <c r="Q25" s="443">
        <v>9720</v>
      </c>
      <c r="R25" s="444">
        <f>G25+H25+O25</f>
        <v>307620</v>
      </c>
      <c r="S25" s="444">
        <f>G25+O25</f>
        <v>307620</v>
      </c>
      <c r="T25" s="616">
        <f>S25+P25</f>
        <v>317340</v>
      </c>
      <c r="U25" s="445">
        <f>G25+Q25</f>
        <v>307620</v>
      </c>
      <c r="V25" s="481">
        <f>U25+R25</f>
        <v>615240</v>
      </c>
      <c r="W25" s="618" t="s">
        <v>351</v>
      </c>
    </row>
    <row r="26" spans="1:23">
      <c r="A26" s="488"/>
      <c r="B26" s="532" t="s">
        <v>33</v>
      </c>
      <c r="C26" s="462" t="s">
        <v>286</v>
      </c>
      <c r="D26" s="490"/>
      <c r="E26" s="451"/>
      <c r="F26" s="450"/>
      <c r="G26" s="613"/>
      <c r="H26" s="613"/>
      <c r="I26" s="613"/>
      <c r="J26" s="613"/>
      <c r="K26" s="613"/>
      <c r="L26" s="678" t="s">
        <v>511</v>
      </c>
      <c r="M26" s="679"/>
      <c r="N26" s="680"/>
      <c r="O26" s="613"/>
      <c r="P26" s="613"/>
      <c r="Q26" s="613"/>
      <c r="R26" s="613"/>
      <c r="S26" s="613"/>
      <c r="T26" s="614"/>
      <c r="U26" s="615"/>
      <c r="V26" s="450"/>
      <c r="W26" s="619" t="s">
        <v>512</v>
      </c>
    </row>
    <row r="27" spans="1:23">
      <c r="A27" s="440"/>
      <c r="B27" s="491" t="s">
        <v>427</v>
      </c>
      <c r="C27" s="493"/>
      <c r="D27" s="492"/>
      <c r="E27" s="493"/>
      <c r="F27" s="493"/>
      <c r="G27" s="493"/>
      <c r="H27" s="493"/>
      <c r="I27" s="493"/>
      <c r="J27" s="493"/>
      <c r="K27" s="493"/>
      <c r="L27" s="493"/>
      <c r="M27" s="493"/>
      <c r="N27" s="493"/>
      <c r="O27" s="493"/>
      <c r="P27" s="493"/>
      <c r="Q27" s="493"/>
      <c r="R27" s="493"/>
      <c r="S27" s="493"/>
      <c r="T27" s="493"/>
      <c r="U27" s="493"/>
      <c r="V27" s="493"/>
      <c r="W27" s="494"/>
    </row>
    <row r="28" spans="1:23">
      <c r="A28" s="477">
        <v>11</v>
      </c>
      <c r="B28" s="478" t="s">
        <v>428</v>
      </c>
      <c r="C28" s="460" t="s">
        <v>201</v>
      </c>
      <c r="D28" s="460" t="s">
        <v>201</v>
      </c>
      <c r="E28" s="460">
        <v>1</v>
      </c>
      <c r="F28" s="460">
        <v>1</v>
      </c>
      <c r="G28" s="460">
        <f>(13660*12)</f>
        <v>163920</v>
      </c>
      <c r="H28" s="633">
        <v>0</v>
      </c>
      <c r="I28" s="460">
        <v>1</v>
      </c>
      <c r="J28" s="460">
        <v>1</v>
      </c>
      <c r="K28" s="460">
        <v>1</v>
      </c>
      <c r="L28" s="460" t="s">
        <v>201</v>
      </c>
      <c r="M28" s="460" t="s">
        <v>201</v>
      </c>
      <c r="N28" s="460" t="s">
        <v>201</v>
      </c>
      <c r="O28" s="460">
        <v>9840</v>
      </c>
      <c r="P28" s="460">
        <v>10440</v>
      </c>
      <c r="Q28" s="460">
        <v>11160</v>
      </c>
      <c r="R28" s="460">
        <f>560*12</f>
        <v>6720</v>
      </c>
      <c r="S28" s="460">
        <f>G28+O28</f>
        <v>173760</v>
      </c>
      <c r="T28" s="460">
        <f>S28+P28</f>
        <v>184200</v>
      </c>
      <c r="U28" s="463">
        <f>T28+Q28</f>
        <v>195360</v>
      </c>
      <c r="V28" s="464">
        <f>U28+R28</f>
        <v>202080</v>
      </c>
      <c r="W28" s="495" t="s">
        <v>516</v>
      </c>
    </row>
    <row r="29" spans="1:23">
      <c r="A29" s="488"/>
      <c r="B29" s="496" t="s">
        <v>429</v>
      </c>
      <c r="C29" s="490"/>
      <c r="D29" s="490"/>
      <c r="E29" s="451"/>
      <c r="F29" s="451"/>
      <c r="G29" s="451"/>
      <c r="H29" s="451"/>
      <c r="I29" s="451"/>
      <c r="J29" s="451"/>
      <c r="K29" s="451"/>
      <c r="L29" s="451"/>
      <c r="M29" s="451"/>
      <c r="N29" s="451"/>
      <c r="O29" s="451"/>
      <c r="P29" s="451"/>
      <c r="Q29" s="451"/>
      <c r="R29" s="451"/>
      <c r="S29" s="451"/>
      <c r="T29" s="451"/>
      <c r="U29" s="451"/>
      <c r="V29" s="451"/>
      <c r="W29" s="451"/>
    </row>
    <row r="30" spans="1:23">
      <c r="A30" s="497"/>
      <c r="B30" s="498"/>
      <c r="C30" s="499"/>
      <c r="D30" s="499"/>
      <c r="E30" s="500"/>
      <c r="F30" s="500"/>
      <c r="G30" s="500"/>
      <c r="H30" s="500"/>
      <c r="I30" s="500"/>
      <c r="J30" s="500"/>
      <c r="K30" s="500"/>
      <c r="L30" s="500"/>
      <c r="M30" s="500"/>
      <c r="N30" s="500"/>
      <c r="O30" s="500"/>
      <c r="P30" s="500"/>
      <c r="Q30" s="500"/>
      <c r="R30" s="500"/>
      <c r="S30" s="500"/>
      <c r="T30" s="500"/>
      <c r="U30" s="500"/>
      <c r="V30" s="500"/>
      <c r="W30" s="500"/>
    </row>
    <row r="31" spans="1:23">
      <c r="A31" s="485">
        <v>12</v>
      </c>
      <c r="B31" s="667" t="s">
        <v>561</v>
      </c>
      <c r="C31" s="444" t="s">
        <v>201</v>
      </c>
      <c r="D31" s="444" t="s">
        <v>201</v>
      </c>
      <c r="E31" s="608">
        <v>1</v>
      </c>
      <c r="F31" s="620">
        <v>0</v>
      </c>
      <c r="G31" s="620">
        <v>0</v>
      </c>
      <c r="H31" s="620">
        <v>0</v>
      </c>
      <c r="I31" s="608">
        <v>1</v>
      </c>
      <c r="J31" s="608">
        <v>1</v>
      </c>
      <c r="K31" s="608">
        <v>1</v>
      </c>
      <c r="L31" s="621" t="s">
        <v>38</v>
      </c>
      <c r="M31" s="621" t="s">
        <v>6</v>
      </c>
      <c r="N31" s="608" t="s">
        <v>6</v>
      </c>
      <c r="O31" s="608">
        <v>112800</v>
      </c>
      <c r="P31" s="608">
        <v>4560</v>
      </c>
      <c r="Q31" s="608">
        <v>4800</v>
      </c>
      <c r="R31" s="608">
        <f>G31+H31+O31</f>
        <v>112800</v>
      </c>
      <c r="S31" s="608">
        <f>O31</f>
        <v>112800</v>
      </c>
      <c r="T31" s="612">
        <f>S31+P31</f>
        <v>117360</v>
      </c>
      <c r="U31" s="445">
        <f>T31+Q31</f>
        <v>122160</v>
      </c>
      <c r="V31" s="464">
        <f>U31+R31</f>
        <v>234960</v>
      </c>
      <c r="W31" s="634" t="s">
        <v>378</v>
      </c>
    </row>
    <row r="32" spans="1:23">
      <c r="A32" s="488"/>
      <c r="B32" s="666" t="s">
        <v>33</v>
      </c>
      <c r="C32" s="490"/>
      <c r="D32" s="490"/>
      <c r="E32" s="613"/>
      <c r="F32" s="622"/>
      <c r="G32" s="622"/>
      <c r="H32" s="613"/>
      <c r="I32" s="613"/>
      <c r="J32" s="613"/>
      <c r="K32" s="613"/>
      <c r="L32" s="635"/>
      <c r="M32" s="635"/>
      <c r="N32" s="635"/>
      <c r="O32" s="613"/>
      <c r="P32" s="613"/>
      <c r="Q32" s="613"/>
      <c r="R32" s="613"/>
      <c r="S32" s="613"/>
      <c r="T32" s="614"/>
      <c r="U32" s="451"/>
      <c r="V32" s="451"/>
      <c r="W32" s="451"/>
    </row>
    <row r="33" spans="1:23">
      <c r="A33" s="454"/>
      <c r="B33" s="491" t="s">
        <v>430</v>
      </c>
      <c r="C33" s="623"/>
      <c r="D33" s="509"/>
      <c r="E33" s="623"/>
      <c r="F33" s="623"/>
      <c r="G33" s="623"/>
      <c r="H33" s="623"/>
      <c r="I33" s="623"/>
      <c r="J33" s="623"/>
      <c r="K33" s="623"/>
      <c r="L33" s="623"/>
      <c r="M33" s="623"/>
      <c r="N33" s="623"/>
      <c r="O33" s="623"/>
      <c r="P33" s="623"/>
      <c r="Q33" s="623"/>
      <c r="R33" s="623"/>
      <c r="S33" s="623"/>
      <c r="T33" s="623"/>
      <c r="U33" s="623"/>
      <c r="V33" s="623"/>
      <c r="W33" s="624"/>
    </row>
    <row r="34" spans="1:23">
      <c r="A34" s="454">
        <v>13</v>
      </c>
      <c r="B34" s="457" t="s">
        <v>93</v>
      </c>
      <c r="C34" s="460" t="s">
        <v>201</v>
      </c>
      <c r="D34" s="460" t="s">
        <v>201</v>
      </c>
      <c r="E34" s="625">
        <v>1</v>
      </c>
      <c r="F34" s="626">
        <v>0</v>
      </c>
      <c r="G34" s="625">
        <v>108000</v>
      </c>
      <c r="H34" s="626">
        <v>0</v>
      </c>
      <c r="I34" s="625">
        <v>1</v>
      </c>
      <c r="J34" s="625">
        <v>1</v>
      </c>
      <c r="K34" s="625">
        <v>1</v>
      </c>
      <c r="L34" s="627" t="s">
        <v>6</v>
      </c>
      <c r="M34" s="627" t="s">
        <v>6</v>
      </c>
      <c r="N34" s="625" t="s">
        <v>6</v>
      </c>
      <c r="O34" s="626">
        <v>0</v>
      </c>
      <c r="P34" s="626">
        <v>0</v>
      </c>
      <c r="Q34" s="626">
        <v>0</v>
      </c>
      <c r="R34" s="625">
        <f>G34+O34</f>
        <v>108000</v>
      </c>
      <c r="S34" s="625">
        <f>R34+P34</f>
        <v>108000</v>
      </c>
      <c r="T34" s="628">
        <f>S34+Q34</f>
        <v>108000</v>
      </c>
      <c r="U34" s="628">
        <f>T34+Q34</f>
        <v>108000</v>
      </c>
      <c r="V34" s="452">
        <f>U34</f>
        <v>108000</v>
      </c>
      <c r="W34" s="629" t="s">
        <v>351</v>
      </c>
    </row>
    <row r="35" spans="1:23">
      <c r="A35" s="447"/>
      <c r="B35" s="502" t="s">
        <v>33</v>
      </c>
      <c r="C35" s="449"/>
      <c r="D35" s="449"/>
      <c r="E35" s="613"/>
      <c r="F35" s="622"/>
      <c r="G35" s="613"/>
      <c r="H35" s="613"/>
      <c r="I35" s="613"/>
      <c r="J35" s="613"/>
      <c r="K35" s="613"/>
      <c r="L35" s="692" t="s">
        <v>511</v>
      </c>
      <c r="M35" s="693"/>
      <c r="N35" s="694"/>
      <c r="O35" s="613"/>
      <c r="P35" s="613"/>
      <c r="Q35" s="613"/>
      <c r="R35" s="613"/>
      <c r="S35" s="613"/>
      <c r="T35" s="614"/>
      <c r="U35" s="615"/>
      <c r="V35" s="450"/>
      <c r="W35" s="619" t="s">
        <v>513</v>
      </c>
    </row>
    <row r="36" spans="1:23">
      <c r="A36" s="454">
        <v>14</v>
      </c>
      <c r="B36" s="457" t="s">
        <v>96</v>
      </c>
      <c r="C36" s="460" t="s">
        <v>201</v>
      </c>
      <c r="D36" s="460" t="s">
        <v>201</v>
      </c>
      <c r="E36" s="452">
        <v>1</v>
      </c>
      <c r="F36" s="452">
        <v>1</v>
      </c>
      <c r="G36" s="443">
        <f>9000*12</f>
        <v>108000</v>
      </c>
      <c r="H36" s="631">
        <v>0</v>
      </c>
      <c r="I36" s="443">
        <v>1</v>
      </c>
      <c r="J36" s="443">
        <v>1</v>
      </c>
      <c r="K36" s="443">
        <v>1</v>
      </c>
      <c r="L36" s="504" t="s">
        <v>201</v>
      </c>
      <c r="M36" s="504" t="s">
        <v>6</v>
      </c>
      <c r="N36" s="443" t="s">
        <v>201</v>
      </c>
      <c r="O36" s="626">
        <v>0</v>
      </c>
      <c r="P36" s="620">
        <v>0</v>
      </c>
      <c r="Q36" s="620">
        <v>0</v>
      </c>
      <c r="R36" s="443">
        <v>0</v>
      </c>
      <c r="S36" s="443">
        <v>108000</v>
      </c>
      <c r="T36" s="443">
        <v>108000</v>
      </c>
      <c r="U36" s="443">
        <f>G36+Q36</f>
        <v>108000</v>
      </c>
      <c r="V36" s="443">
        <f>U36</f>
        <v>108000</v>
      </c>
      <c r="W36" s="501" t="s">
        <v>484</v>
      </c>
    </row>
    <row r="37" spans="1:23">
      <c r="A37" s="447"/>
      <c r="B37" s="448" t="s">
        <v>431</v>
      </c>
      <c r="C37" s="449"/>
      <c r="D37" s="449"/>
      <c r="E37" s="450"/>
      <c r="F37" s="450"/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50"/>
      <c r="R37" s="450"/>
      <c r="S37" s="450"/>
      <c r="T37" s="450"/>
      <c r="U37" s="450"/>
      <c r="V37" s="450"/>
      <c r="W37" s="503"/>
    </row>
    <row r="38" spans="1:23">
      <c r="A38" s="454">
        <v>15</v>
      </c>
      <c r="B38" s="457" t="s">
        <v>432</v>
      </c>
      <c r="C38" s="460" t="s">
        <v>201</v>
      </c>
      <c r="D38" s="460" t="s">
        <v>201</v>
      </c>
      <c r="E38" s="452">
        <v>1</v>
      </c>
      <c r="F38" s="452">
        <v>1</v>
      </c>
      <c r="G38" s="443">
        <f>9000*12</f>
        <v>108000</v>
      </c>
      <c r="H38" s="631">
        <v>0</v>
      </c>
      <c r="I38" s="443">
        <v>1</v>
      </c>
      <c r="J38" s="443">
        <v>1</v>
      </c>
      <c r="K38" s="443">
        <v>1</v>
      </c>
      <c r="L38" s="504" t="s">
        <v>201</v>
      </c>
      <c r="M38" s="504" t="s">
        <v>6</v>
      </c>
      <c r="N38" s="443" t="s">
        <v>201</v>
      </c>
      <c r="O38" s="626">
        <v>0</v>
      </c>
      <c r="P38" s="620">
        <v>0</v>
      </c>
      <c r="Q38" s="620">
        <v>0</v>
      </c>
      <c r="R38" s="443">
        <v>0</v>
      </c>
      <c r="S38" s="443">
        <v>108000</v>
      </c>
      <c r="T38" s="443">
        <v>108000</v>
      </c>
      <c r="U38" s="443">
        <f>G38+Q38</f>
        <v>108000</v>
      </c>
      <c r="V38" s="443">
        <f>U38</f>
        <v>108000</v>
      </c>
      <c r="W38" s="501" t="s">
        <v>484</v>
      </c>
    </row>
    <row r="39" spans="1:23">
      <c r="A39" s="454"/>
      <c r="B39" s="457" t="s">
        <v>433</v>
      </c>
      <c r="C39" s="449"/>
      <c r="D39" s="449"/>
      <c r="E39" s="450"/>
      <c r="F39" s="450"/>
      <c r="G39" s="450"/>
      <c r="H39" s="450"/>
      <c r="I39" s="450"/>
      <c r="J39" s="450"/>
      <c r="K39" s="450"/>
      <c r="L39" s="450"/>
      <c r="M39" s="450"/>
      <c r="N39" s="450"/>
      <c r="O39" s="450"/>
      <c r="P39" s="452"/>
      <c r="Q39" s="452"/>
      <c r="R39" s="452"/>
      <c r="S39" s="452"/>
      <c r="T39" s="452"/>
      <c r="U39" s="452"/>
      <c r="V39" s="452"/>
      <c r="W39" s="505"/>
    </row>
    <row r="40" spans="1:23">
      <c r="A40" s="440">
        <v>16</v>
      </c>
      <c r="B40" s="492" t="s">
        <v>96</v>
      </c>
      <c r="C40" s="460" t="s">
        <v>201</v>
      </c>
      <c r="D40" s="460" t="s">
        <v>201</v>
      </c>
      <c r="E40" s="625">
        <v>1</v>
      </c>
      <c r="F40" s="626">
        <v>0</v>
      </c>
      <c r="G40" s="625">
        <v>108000</v>
      </c>
      <c r="H40" s="626">
        <v>0</v>
      </c>
      <c r="I40" s="625">
        <v>1</v>
      </c>
      <c r="J40" s="625">
        <v>1</v>
      </c>
      <c r="K40" s="625">
        <v>1</v>
      </c>
      <c r="L40" s="627" t="s">
        <v>6</v>
      </c>
      <c r="M40" s="627" t="s">
        <v>6</v>
      </c>
      <c r="N40" s="625" t="s">
        <v>6</v>
      </c>
      <c r="O40" s="626">
        <v>0</v>
      </c>
      <c r="P40" s="620">
        <v>0</v>
      </c>
      <c r="Q40" s="620">
        <v>0</v>
      </c>
      <c r="R40" s="608">
        <f>G40+O40</f>
        <v>108000</v>
      </c>
      <c r="S40" s="608">
        <f>R40+P40</f>
        <v>108000</v>
      </c>
      <c r="T40" s="612">
        <f>S40+Q40</f>
        <v>108000</v>
      </c>
      <c r="U40" s="612">
        <f>T40+Q40</f>
        <v>108000</v>
      </c>
      <c r="V40" s="443">
        <f>U40</f>
        <v>108000</v>
      </c>
      <c r="W40" s="618" t="s">
        <v>351</v>
      </c>
    </row>
    <row r="41" spans="1:23">
      <c r="A41" s="447"/>
      <c r="B41" s="507" t="s">
        <v>33</v>
      </c>
      <c r="C41" s="453"/>
      <c r="D41" s="449"/>
      <c r="E41" s="613"/>
      <c r="F41" s="622"/>
      <c r="G41" s="613"/>
      <c r="H41" s="613"/>
      <c r="I41" s="613"/>
      <c r="J41" s="613"/>
      <c r="K41" s="613"/>
      <c r="L41" s="692" t="s">
        <v>511</v>
      </c>
      <c r="M41" s="693"/>
      <c r="N41" s="694"/>
      <c r="O41" s="613"/>
      <c r="P41" s="613"/>
      <c r="Q41" s="613"/>
      <c r="R41" s="613"/>
      <c r="S41" s="613"/>
      <c r="T41" s="614"/>
      <c r="U41" s="615"/>
      <c r="V41" s="450"/>
      <c r="W41" s="619" t="s">
        <v>514</v>
      </c>
    </row>
    <row r="42" spans="1:23">
      <c r="A42" s="454">
        <v>17</v>
      </c>
      <c r="B42" s="509" t="s">
        <v>404</v>
      </c>
      <c r="C42" s="460" t="s">
        <v>201</v>
      </c>
      <c r="D42" s="460" t="s">
        <v>201</v>
      </c>
      <c r="E42" s="625">
        <v>1</v>
      </c>
      <c r="F42" s="626">
        <v>0</v>
      </c>
      <c r="G42" s="625">
        <v>108000</v>
      </c>
      <c r="H42" s="626">
        <v>0</v>
      </c>
      <c r="I42" s="625">
        <v>1</v>
      </c>
      <c r="J42" s="625">
        <v>1</v>
      </c>
      <c r="K42" s="625">
        <v>1</v>
      </c>
      <c r="L42" s="627" t="s">
        <v>6</v>
      </c>
      <c r="M42" s="627" t="s">
        <v>6</v>
      </c>
      <c r="N42" s="625" t="s">
        <v>6</v>
      </c>
      <c r="O42" s="626">
        <v>0</v>
      </c>
      <c r="P42" s="626">
        <v>0</v>
      </c>
      <c r="Q42" s="626">
        <v>0</v>
      </c>
      <c r="R42" s="625">
        <f>G42+O42</f>
        <v>108000</v>
      </c>
      <c r="S42" s="625">
        <f>R42+P42</f>
        <v>108000</v>
      </c>
      <c r="T42" s="628">
        <f>S42+Q42</f>
        <v>108000</v>
      </c>
      <c r="U42" s="628">
        <f>T42+Q42</f>
        <v>108000</v>
      </c>
      <c r="V42" s="452">
        <f>U42</f>
        <v>108000</v>
      </c>
      <c r="W42" s="618" t="s">
        <v>351</v>
      </c>
    </row>
    <row r="43" spans="1:23">
      <c r="A43" s="454"/>
      <c r="B43" s="510" t="s">
        <v>33</v>
      </c>
      <c r="C43" s="463"/>
      <c r="D43" s="511"/>
      <c r="E43" s="613"/>
      <c r="F43" s="622"/>
      <c r="G43" s="613"/>
      <c r="H43" s="613"/>
      <c r="I43" s="613"/>
      <c r="J43" s="613"/>
      <c r="K43" s="613"/>
      <c r="L43" s="692" t="s">
        <v>511</v>
      </c>
      <c r="M43" s="693"/>
      <c r="N43" s="694"/>
      <c r="O43" s="613"/>
      <c r="P43" s="613"/>
      <c r="Q43" s="613"/>
      <c r="R43" s="613"/>
      <c r="S43" s="613"/>
      <c r="T43" s="614"/>
      <c r="U43" s="615"/>
      <c r="V43" s="450"/>
      <c r="W43" s="619" t="s">
        <v>514</v>
      </c>
    </row>
    <row r="44" spans="1:23">
      <c r="A44" s="440"/>
      <c r="B44" s="512" t="s">
        <v>376</v>
      </c>
      <c r="C44" s="445"/>
      <c r="D44" s="513"/>
      <c r="E44" s="445"/>
      <c r="F44" s="445"/>
      <c r="G44" s="445"/>
      <c r="H44" s="445"/>
      <c r="I44" s="445"/>
      <c r="J44" s="445"/>
      <c r="K44" s="445"/>
      <c r="L44" s="445"/>
      <c r="M44" s="445"/>
      <c r="N44" s="445"/>
      <c r="O44" s="445"/>
      <c r="P44" s="445"/>
      <c r="Q44" s="445"/>
      <c r="R44" s="445"/>
      <c r="S44" s="445"/>
      <c r="T44" s="445"/>
      <c r="U44" s="445"/>
      <c r="V44" s="445"/>
      <c r="W44" s="506"/>
    </row>
    <row r="45" spans="1:23">
      <c r="A45" s="454">
        <v>18</v>
      </c>
      <c r="B45" s="461" t="s">
        <v>434</v>
      </c>
      <c r="C45" s="462" t="s">
        <v>375</v>
      </c>
      <c r="D45" s="462" t="s">
        <v>251</v>
      </c>
      <c r="E45" s="452">
        <v>1</v>
      </c>
      <c r="F45" s="460">
        <v>1</v>
      </c>
      <c r="G45" s="460">
        <f>29680*12</f>
        <v>356160</v>
      </c>
      <c r="H45" s="460">
        <f>3500*12</f>
        <v>42000</v>
      </c>
      <c r="I45" s="460">
        <v>1</v>
      </c>
      <c r="J45" s="460">
        <v>1</v>
      </c>
      <c r="K45" s="460">
        <v>1</v>
      </c>
      <c r="L45" s="467" t="s">
        <v>6</v>
      </c>
      <c r="M45" s="467" t="s">
        <v>6</v>
      </c>
      <c r="N45" s="460" t="s">
        <v>201</v>
      </c>
      <c r="O45" s="460">
        <v>13320</v>
      </c>
      <c r="P45" s="460">
        <v>13080</v>
      </c>
      <c r="Q45" s="460">
        <v>13440</v>
      </c>
      <c r="R45" s="460"/>
      <c r="S45" s="460">
        <f>G45+H45+O45</f>
        <v>411480</v>
      </c>
      <c r="T45" s="460">
        <f>S45+P45</f>
        <v>424560</v>
      </c>
      <c r="U45" s="463">
        <f>T45+Q45</f>
        <v>438000</v>
      </c>
      <c r="V45" s="464">
        <f>U45+R45</f>
        <v>438000</v>
      </c>
      <c r="W45" s="465" t="s">
        <v>520</v>
      </c>
    </row>
    <row r="46" spans="1:23">
      <c r="A46" s="447"/>
      <c r="B46" s="448" t="s">
        <v>515</v>
      </c>
      <c r="C46" s="449"/>
      <c r="D46" s="449"/>
      <c r="E46" s="450"/>
      <c r="F46" s="451"/>
      <c r="G46" s="451"/>
      <c r="H46" s="451"/>
      <c r="I46" s="451"/>
      <c r="J46" s="451"/>
      <c r="K46" s="451"/>
      <c r="L46" s="451"/>
      <c r="M46" s="451"/>
      <c r="N46" s="451"/>
      <c r="O46" s="451"/>
      <c r="P46" s="451"/>
      <c r="Q46" s="451"/>
      <c r="R46" s="451"/>
      <c r="S46" s="451"/>
      <c r="T46" s="451"/>
      <c r="U46" s="451"/>
      <c r="V46" s="466"/>
      <c r="W46" s="466"/>
    </row>
    <row r="47" spans="1:23">
      <c r="A47" s="454"/>
      <c r="B47" s="512" t="s">
        <v>195</v>
      </c>
      <c r="C47" s="462"/>
      <c r="D47" s="462"/>
      <c r="E47" s="443"/>
      <c r="F47" s="444"/>
      <c r="G47" s="444"/>
      <c r="H47" s="444"/>
      <c r="I47" s="444"/>
      <c r="J47" s="444"/>
      <c r="K47" s="444"/>
      <c r="L47" s="444"/>
      <c r="M47" s="444"/>
      <c r="N47" s="444"/>
      <c r="O47" s="444"/>
      <c r="P47" s="444"/>
      <c r="Q47" s="444"/>
      <c r="R47" s="444"/>
      <c r="S47" s="444"/>
      <c r="T47" s="444"/>
      <c r="U47" s="444"/>
      <c r="V47" s="514"/>
      <c r="W47" s="514"/>
    </row>
    <row r="48" spans="1:23">
      <c r="A48" s="454">
        <v>19</v>
      </c>
      <c r="B48" s="461" t="s">
        <v>435</v>
      </c>
      <c r="C48" s="462" t="s">
        <v>375</v>
      </c>
      <c r="D48" s="462" t="s">
        <v>320</v>
      </c>
      <c r="E48" s="452">
        <v>1</v>
      </c>
      <c r="F48" s="460" t="s">
        <v>6</v>
      </c>
      <c r="G48" s="460">
        <v>393600</v>
      </c>
      <c r="H48" s="460">
        <v>18000</v>
      </c>
      <c r="I48" s="460">
        <v>1</v>
      </c>
      <c r="J48" s="460">
        <v>1</v>
      </c>
      <c r="K48" s="460">
        <v>1</v>
      </c>
      <c r="L48" s="460" t="s">
        <v>6</v>
      </c>
      <c r="M48" s="460" t="s">
        <v>6</v>
      </c>
      <c r="N48" s="460" t="s">
        <v>6</v>
      </c>
      <c r="O48" s="460">
        <v>13620</v>
      </c>
      <c r="P48" s="460">
        <v>13620</v>
      </c>
      <c r="Q48" s="460">
        <v>13620</v>
      </c>
      <c r="R48" s="460">
        <f>G48+H48+O48</f>
        <v>425220</v>
      </c>
      <c r="S48" s="460">
        <f>G48+H48+O48</f>
        <v>425220</v>
      </c>
      <c r="T48" s="630">
        <f>S48+P48</f>
        <v>438840</v>
      </c>
      <c r="U48" s="464">
        <f>T48+Q48</f>
        <v>452460</v>
      </c>
      <c r="V48" s="464">
        <f>U48+R48</f>
        <v>877680</v>
      </c>
      <c r="W48" s="629" t="s">
        <v>351</v>
      </c>
    </row>
    <row r="49" spans="1:23">
      <c r="A49" s="447"/>
      <c r="B49" s="516" t="s">
        <v>33</v>
      </c>
      <c r="C49" s="449"/>
      <c r="D49" s="449"/>
      <c r="E49" s="452"/>
      <c r="F49" s="460"/>
      <c r="G49" s="625"/>
      <c r="H49" s="625"/>
      <c r="I49" s="625"/>
      <c r="J49" s="625"/>
      <c r="K49" s="625"/>
      <c r="L49" s="678" t="s">
        <v>511</v>
      </c>
      <c r="M49" s="679"/>
      <c r="N49" s="680"/>
      <c r="O49" s="625"/>
      <c r="P49" s="625"/>
      <c r="Q49" s="625"/>
      <c r="R49" s="625"/>
      <c r="S49" s="625"/>
      <c r="T49" s="628"/>
      <c r="U49" s="464"/>
      <c r="V49" s="464"/>
      <c r="W49" s="629" t="s">
        <v>519</v>
      </c>
    </row>
    <row r="50" spans="1:23">
      <c r="A50" s="454">
        <v>20</v>
      </c>
      <c r="B50" s="461" t="s">
        <v>403</v>
      </c>
      <c r="C50" s="442" t="s">
        <v>423</v>
      </c>
      <c r="D50" s="462" t="s">
        <v>318</v>
      </c>
      <c r="E50" s="444">
        <v>1</v>
      </c>
      <c r="F50" s="444" t="s">
        <v>201</v>
      </c>
      <c r="G50" s="444">
        <v>355320</v>
      </c>
      <c r="H50" s="631">
        <v>0</v>
      </c>
      <c r="I50" s="444">
        <v>1</v>
      </c>
      <c r="J50" s="444">
        <v>1</v>
      </c>
      <c r="K50" s="444">
        <v>1</v>
      </c>
      <c r="L50" s="515" t="s">
        <v>6</v>
      </c>
      <c r="M50" s="515" t="s">
        <v>6</v>
      </c>
      <c r="N50" s="444" t="s">
        <v>6</v>
      </c>
      <c r="O50" s="444">
        <v>12000</v>
      </c>
      <c r="P50" s="444">
        <v>12000</v>
      </c>
      <c r="Q50" s="444">
        <v>12000</v>
      </c>
      <c r="R50" s="444">
        <f>G50+H50+O50</f>
        <v>367320</v>
      </c>
      <c r="S50" s="444">
        <f>G50+O50</f>
        <v>367320</v>
      </c>
      <c r="T50" s="616">
        <f>S50+P50</f>
        <v>379320</v>
      </c>
      <c r="U50" s="616">
        <f>T50+Q50</f>
        <v>391320</v>
      </c>
      <c r="V50" s="616">
        <f t="shared" ref="V50" si="0">U50+R50</f>
        <v>758640</v>
      </c>
      <c r="W50" s="618" t="s">
        <v>351</v>
      </c>
    </row>
    <row r="51" spans="1:23">
      <c r="A51" s="454"/>
      <c r="B51" s="516" t="s">
        <v>33</v>
      </c>
      <c r="C51" s="460" t="s">
        <v>281</v>
      </c>
      <c r="D51" s="449"/>
      <c r="E51" s="460"/>
      <c r="F51" s="460"/>
      <c r="G51" s="613"/>
      <c r="H51" s="613"/>
      <c r="I51" s="613"/>
      <c r="J51" s="613"/>
      <c r="K51" s="613"/>
      <c r="L51" s="678" t="s">
        <v>511</v>
      </c>
      <c r="M51" s="679"/>
      <c r="N51" s="680"/>
      <c r="O51" s="613"/>
      <c r="P51" s="613"/>
      <c r="Q51" s="613"/>
      <c r="R51" s="613"/>
      <c r="S51" s="613"/>
      <c r="T51" s="614"/>
      <c r="U51" s="615"/>
      <c r="V51" s="464"/>
      <c r="W51" s="619" t="s">
        <v>521</v>
      </c>
    </row>
    <row r="52" spans="1:23" s="476" customFormat="1">
      <c r="A52" s="440">
        <v>21</v>
      </c>
      <c r="B52" s="468" t="s">
        <v>389</v>
      </c>
      <c r="C52" s="442" t="s">
        <v>420</v>
      </c>
      <c r="D52" s="462" t="s">
        <v>249</v>
      </c>
      <c r="E52" s="443">
        <v>1</v>
      </c>
      <c r="F52" s="444">
        <v>1</v>
      </c>
      <c r="G52" s="444">
        <f>(25270*12)</f>
        <v>303240</v>
      </c>
      <c r="H52" s="631">
        <v>0</v>
      </c>
      <c r="I52" s="444">
        <v>1</v>
      </c>
      <c r="J52" s="444">
        <v>1</v>
      </c>
      <c r="K52" s="444">
        <v>1</v>
      </c>
      <c r="L52" s="444" t="s">
        <v>201</v>
      </c>
      <c r="M52" s="444" t="s">
        <v>201</v>
      </c>
      <c r="N52" s="444" t="s">
        <v>201</v>
      </c>
      <c r="O52" s="444">
        <v>9720</v>
      </c>
      <c r="P52" s="444">
        <v>10080</v>
      </c>
      <c r="Q52" s="444">
        <v>10560</v>
      </c>
      <c r="R52" s="444">
        <f>(24870-24090)*12</f>
        <v>9360</v>
      </c>
      <c r="S52" s="444">
        <f>G52+O52</f>
        <v>312960</v>
      </c>
      <c r="T52" s="444">
        <f>S52+P52</f>
        <v>323040</v>
      </c>
      <c r="U52" s="445">
        <f>T52+Q52</f>
        <v>333600</v>
      </c>
      <c r="V52" s="469">
        <f>U52+R52</f>
        <v>342960</v>
      </c>
      <c r="W52" s="446" t="s">
        <v>522</v>
      </c>
    </row>
    <row r="53" spans="1:23" s="476" customFormat="1">
      <c r="A53" s="447"/>
      <c r="B53" s="470" t="s">
        <v>436</v>
      </c>
      <c r="C53" s="471"/>
      <c r="D53" s="448"/>
      <c r="E53" s="471"/>
      <c r="F53" s="472"/>
      <c r="G53" s="451"/>
      <c r="H53" s="451"/>
      <c r="I53" s="472"/>
      <c r="J53" s="472"/>
      <c r="K53" s="472"/>
      <c r="L53" s="472"/>
      <c r="M53" s="472"/>
      <c r="N53" s="472"/>
      <c r="O53" s="472"/>
      <c r="P53" s="472"/>
      <c r="Q53" s="472"/>
      <c r="R53" s="472"/>
      <c r="S53" s="472"/>
      <c r="T53" s="472"/>
      <c r="U53" s="472"/>
      <c r="V53" s="474"/>
      <c r="W53" s="466"/>
    </row>
    <row r="54" spans="1:23">
      <c r="A54" s="477">
        <v>22</v>
      </c>
      <c r="B54" s="457" t="s">
        <v>390</v>
      </c>
      <c r="C54" s="442" t="s">
        <v>420</v>
      </c>
      <c r="D54" s="462" t="s">
        <v>246</v>
      </c>
      <c r="E54" s="443">
        <v>1</v>
      </c>
      <c r="F54" s="444">
        <v>1</v>
      </c>
      <c r="G54" s="444">
        <f>(25670*12)</f>
        <v>308040</v>
      </c>
      <c r="H54" s="631">
        <v>0</v>
      </c>
      <c r="I54" s="444">
        <v>1</v>
      </c>
      <c r="J54" s="444">
        <v>1</v>
      </c>
      <c r="K54" s="444">
        <v>1</v>
      </c>
      <c r="L54" s="444" t="s">
        <v>201</v>
      </c>
      <c r="M54" s="444" t="s">
        <v>201</v>
      </c>
      <c r="N54" s="444" t="s">
        <v>201</v>
      </c>
      <c r="O54" s="444">
        <v>9960</v>
      </c>
      <c r="P54" s="444">
        <v>10200</v>
      </c>
      <c r="Q54" s="444">
        <v>10800</v>
      </c>
      <c r="R54" s="444">
        <f>(25670-24870)*12</f>
        <v>9600</v>
      </c>
      <c r="S54" s="444">
        <f>G54+O54</f>
        <v>318000</v>
      </c>
      <c r="T54" s="444">
        <f>S54+P54</f>
        <v>328200</v>
      </c>
      <c r="U54" s="445">
        <f>T54+Q54</f>
        <v>339000</v>
      </c>
      <c r="V54" s="469">
        <f>U54+R54</f>
        <v>348600</v>
      </c>
      <c r="W54" s="446" t="s">
        <v>523</v>
      </c>
    </row>
    <row r="55" spans="1:23">
      <c r="A55" s="477"/>
      <c r="B55" s="461" t="s">
        <v>437</v>
      </c>
      <c r="C55" s="517"/>
      <c r="D55" s="457"/>
      <c r="E55" s="517"/>
      <c r="F55" s="518"/>
      <c r="G55" s="460"/>
      <c r="H55" s="460"/>
      <c r="I55" s="518"/>
      <c r="J55" s="518"/>
      <c r="K55" s="518"/>
      <c r="L55" s="518"/>
      <c r="M55" s="518"/>
      <c r="N55" s="518"/>
      <c r="O55" s="518"/>
      <c r="P55" s="518"/>
      <c r="Q55" s="518"/>
      <c r="R55" s="518"/>
      <c r="S55" s="518"/>
      <c r="T55" s="518"/>
      <c r="U55" s="518"/>
      <c r="V55" s="519"/>
      <c r="W55" s="480"/>
    </row>
    <row r="56" spans="1:23">
      <c r="A56" s="497"/>
      <c r="B56" s="522"/>
      <c r="C56" s="668"/>
      <c r="D56" s="522"/>
      <c r="E56" s="668"/>
      <c r="F56" s="669"/>
      <c r="G56" s="500"/>
      <c r="H56" s="500"/>
      <c r="I56" s="669"/>
      <c r="J56" s="669"/>
      <c r="K56" s="669"/>
      <c r="L56" s="669"/>
      <c r="M56" s="669"/>
      <c r="N56" s="669"/>
      <c r="O56" s="669"/>
      <c r="P56" s="669"/>
      <c r="Q56" s="669"/>
      <c r="R56" s="669"/>
      <c r="S56" s="669"/>
      <c r="T56" s="669"/>
      <c r="U56" s="669"/>
      <c r="V56" s="524"/>
      <c r="W56" s="524"/>
    </row>
    <row r="57" spans="1:23">
      <c r="A57" s="440">
        <v>23</v>
      </c>
      <c r="B57" s="486" t="s">
        <v>391</v>
      </c>
      <c r="C57" s="442" t="s">
        <v>285</v>
      </c>
      <c r="D57" s="442" t="s">
        <v>245</v>
      </c>
      <c r="E57" s="443">
        <v>1</v>
      </c>
      <c r="F57" s="444">
        <v>1</v>
      </c>
      <c r="G57" s="444">
        <f>(24090*12)</f>
        <v>289080</v>
      </c>
      <c r="H57" s="631">
        <v>0</v>
      </c>
      <c r="I57" s="444">
        <v>1</v>
      </c>
      <c r="J57" s="444">
        <v>1</v>
      </c>
      <c r="K57" s="444">
        <v>1</v>
      </c>
      <c r="L57" s="444" t="s">
        <v>201</v>
      </c>
      <c r="M57" s="444" t="s">
        <v>201</v>
      </c>
      <c r="N57" s="444" t="s">
        <v>201</v>
      </c>
      <c r="O57" s="444">
        <v>9000</v>
      </c>
      <c r="P57" s="444">
        <v>9600</v>
      </c>
      <c r="Q57" s="444">
        <v>9960</v>
      </c>
      <c r="R57" s="444">
        <f>(24090-23340)*12</f>
        <v>9000</v>
      </c>
      <c r="S57" s="444">
        <f>G57+O57</f>
        <v>298080</v>
      </c>
      <c r="T57" s="444">
        <f>S57+P57</f>
        <v>307680</v>
      </c>
      <c r="U57" s="445">
        <f>T57+Q57</f>
        <v>317640</v>
      </c>
      <c r="V57" s="481">
        <f>U57+R57</f>
        <v>326640</v>
      </c>
      <c r="W57" s="482" t="s">
        <v>524</v>
      </c>
    </row>
    <row r="58" spans="1:23">
      <c r="A58" s="454"/>
      <c r="B58" s="461" t="s">
        <v>384</v>
      </c>
      <c r="C58" s="460"/>
      <c r="D58" s="479"/>
      <c r="E58" s="460"/>
      <c r="F58" s="460"/>
      <c r="G58" s="460"/>
      <c r="H58" s="460"/>
      <c r="I58" s="460"/>
      <c r="J58" s="460"/>
      <c r="K58" s="460"/>
      <c r="L58" s="467"/>
      <c r="M58" s="460"/>
      <c r="N58" s="460"/>
      <c r="O58" s="460"/>
      <c r="P58" s="460"/>
      <c r="Q58" s="460"/>
      <c r="R58" s="460"/>
      <c r="S58" s="460"/>
      <c r="T58" s="460"/>
      <c r="U58" s="464"/>
      <c r="V58" s="464"/>
      <c r="W58" s="520"/>
    </row>
    <row r="59" spans="1:23">
      <c r="A59" s="440">
        <v>24</v>
      </c>
      <c r="B59" s="468" t="s">
        <v>392</v>
      </c>
      <c r="C59" s="442" t="s">
        <v>286</v>
      </c>
      <c r="D59" s="442" t="s">
        <v>247</v>
      </c>
      <c r="E59" s="443">
        <v>1</v>
      </c>
      <c r="F59" s="444">
        <v>1</v>
      </c>
      <c r="G59" s="444">
        <f>(15430*12)</f>
        <v>185160</v>
      </c>
      <c r="H59" s="444"/>
      <c r="I59" s="444">
        <v>1</v>
      </c>
      <c r="J59" s="444">
        <v>1</v>
      </c>
      <c r="K59" s="444">
        <v>1</v>
      </c>
      <c r="L59" s="515" t="s">
        <v>6</v>
      </c>
      <c r="M59" s="515" t="s">
        <v>6</v>
      </c>
      <c r="N59" s="444" t="s">
        <v>201</v>
      </c>
      <c r="O59" s="444">
        <v>9120</v>
      </c>
      <c r="P59" s="444">
        <v>8760</v>
      </c>
      <c r="Q59" s="444">
        <v>9240</v>
      </c>
      <c r="R59" s="444"/>
      <c r="S59" s="444">
        <f>G59+O59</f>
        <v>194280</v>
      </c>
      <c r="T59" s="444">
        <f>S59+P59</f>
        <v>203040</v>
      </c>
      <c r="U59" s="445">
        <f>T59+Q59</f>
        <v>212280</v>
      </c>
      <c r="V59" s="481"/>
      <c r="W59" s="446" t="s">
        <v>525</v>
      </c>
    </row>
    <row r="60" spans="1:23">
      <c r="A60" s="454"/>
      <c r="B60" s="470" t="s">
        <v>503</v>
      </c>
      <c r="C60" s="449"/>
      <c r="D60" s="449"/>
      <c r="E60" s="450"/>
      <c r="F60" s="451"/>
      <c r="G60" s="484"/>
      <c r="H60" s="484"/>
      <c r="I60" s="525"/>
      <c r="J60" s="525"/>
      <c r="K60" s="525"/>
      <c r="L60" s="525"/>
      <c r="M60" s="525"/>
      <c r="N60" s="525"/>
      <c r="O60" s="484"/>
      <c r="P60" s="484"/>
      <c r="Q60" s="484"/>
      <c r="R60" s="525"/>
      <c r="S60" s="484"/>
      <c r="T60" s="453"/>
      <c r="U60" s="526"/>
      <c r="V60" s="526"/>
      <c r="W60" s="527"/>
    </row>
    <row r="61" spans="1:23">
      <c r="A61" s="528">
        <v>25</v>
      </c>
      <c r="B61" s="479" t="s">
        <v>393</v>
      </c>
      <c r="C61" s="460" t="s">
        <v>286</v>
      </c>
      <c r="D61" s="462" t="s">
        <v>248</v>
      </c>
      <c r="E61" s="443">
        <v>1</v>
      </c>
      <c r="F61" s="444">
        <v>1</v>
      </c>
      <c r="G61" s="460">
        <f>(24270*12)</f>
        <v>291240</v>
      </c>
      <c r="H61" s="460"/>
      <c r="I61" s="460">
        <v>1</v>
      </c>
      <c r="J61" s="460">
        <v>1</v>
      </c>
      <c r="K61" s="460">
        <v>1</v>
      </c>
      <c r="L61" s="460" t="s">
        <v>6</v>
      </c>
      <c r="M61" s="460" t="s">
        <v>201</v>
      </c>
      <c r="N61" s="460" t="s">
        <v>201</v>
      </c>
      <c r="O61" s="460">
        <v>11040</v>
      </c>
      <c r="P61" s="460">
        <v>11160</v>
      </c>
      <c r="Q61" s="460">
        <v>10920</v>
      </c>
      <c r="R61" s="460">
        <f>(24730-23820)*12</f>
        <v>10920</v>
      </c>
      <c r="S61" s="444">
        <f>G61+O61</f>
        <v>302280</v>
      </c>
      <c r="T61" s="444">
        <f>S61+P61</f>
        <v>313440</v>
      </c>
      <c r="U61" s="445">
        <f>T61+Q61</f>
        <v>324360</v>
      </c>
      <c r="V61" s="464">
        <f>U61+R61</f>
        <v>335280</v>
      </c>
      <c r="W61" s="465" t="s">
        <v>526</v>
      </c>
    </row>
    <row r="62" spans="1:23">
      <c r="A62" s="529"/>
      <c r="B62" s="489" t="s">
        <v>438</v>
      </c>
      <c r="C62" s="453"/>
      <c r="D62" s="530"/>
      <c r="E62" s="453"/>
      <c r="F62" s="453"/>
      <c r="G62" s="453"/>
      <c r="H62" s="453"/>
      <c r="I62" s="453"/>
      <c r="J62" s="453"/>
      <c r="K62" s="453"/>
      <c r="L62" s="453"/>
      <c r="M62" s="453"/>
      <c r="N62" s="453"/>
      <c r="O62" s="453"/>
      <c r="P62" s="453"/>
      <c r="Q62" s="453"/>
      <c r="R62" s="453"/>
      <c r="S62" s="453"/>
      <c r="T62" s="453"/>
      <c r="U62" s="453"/>
      <c r="V62" s="453"/>
      <c r="W62" s="508"/>
    </row>
    <row r="63" spans="1:23">
      <c r="A63" s="440"/>
      <c r="B63" s="491" t="s">
        <v>427</v>
      </c>
      <c r="C63" s="493"/>
      <c r="D63" s="492"/>
      <c r="E63" s="493"/>
      <c r="F63" s="493"/>
      <c r="G63" s="493"/>
      <c r="H63" s="493"/>
      <c r="I63" s="493"/>
      <c r="J63" s="493"/>
      <c r="K63" s="493"/>
      <c r="L63" s="493"/>
      <c r="M63" s="493"/>
      <c r="N63" s="493"/>
      <c r="O63" s="493"/>
      <c r="P63" s="493"/>
      <c r="Q63" s="493"/>
      <c r="R63" s="493"/>
      <c r="S63" s="493"/>
      <c r="T63" s="493"/>
      <c r="U63" s="493"/>
      <c r="V63" s="493"/>
      <c r="W63" s="494"/>
    </row>
    <row r="64" spans="1:23">
      <c r="A64" s="477">
        <v>26</v>
      </c>
      <c r="B64" s="478" t="s">
        <v>439</v>
      </c>
      <c r="C64" s="460" t="s">
        <v>201</v>
      </c>
      <c r="D64" s="460" t="s">
        <v>201</v>
      </c>
      <c r="E64" s="460">
        <v>1</v>
      </c>
      <c r="F64" s="460">
        <v>1</v>
      </c>
      <c r="G64" s="460">
        <f>(13770)*12</f>
        <v>165240</v>
      </c>
      <c r="H64" s="460"/>
      <c r="I64" s="460">
        <v>1</v>
      </c>
      <c r="J64" s="460">
        <v>1</v>
      </c>
      <c r="K64" s="460">
        <v>1</v>
      </c>
      <c r="L64" s="460" t="s">
        <v>201</v>
      </c>
      <c r="M64" s="467" t="s">
        <v>201</v>
      </c>
      <c r="N64" s="460" t="s">
        <v>201</v>
      </c>
      <c r="O64" s="460">
        <v>10320</v>
      </c>
      <c r="P64" s="460">
        <v>10920</v>
      </c>
      <c r="Q64" s="460">
        <v>11640</v>
      </c>
      <c r="R64" s="460">
        <f>580*12</f>
        <v>6960</v>
      </c>
      <c r="S64" s="460">
        <f>G64+O64</f>
        <v>175560</v>
      </c>
      <c r="T64" s="460">
        <f>S64+P64</f>
        <v>186480</v>
      </c>
      <c r="U64" s="463">
        <f>T64+Q64</f>
        <v>198120</v>
      </c>
      <c r="V64" s="464">
        <f>U64+R64</f>
        <v>205080</v>
      </c>
      <c r="W64" s="465" t="s">
        <v>517</v>
      </c>
    </row>
    <row r="65" spans="1:23">
      <c r="A65" s="488"/>
      <c r="B65" s="496" t="s">
        <v>440</v>
      </c>
      <c r="C65" s="490"/>
      <c r="D65" s="490"/>
      <c r="E65" s="451"/>
      <c r="F65" s="451"/>
      <c r="G65" s="451"/>
      <c r="H65" s="451"/>
      <c r="I65" s="451"/>
      <c r="J65" s="451"/>
      <c r="K65" s="451"/>
      <c r="L65" s="451"/>
      <c r="M65" s="451"/>
      <c r="N65" s="451"/>
      <c r="O65" s="451"/>
      <c r="P65" s="451"/>
      <c r="Q65" s="451"/>
      <c r="R65" s="451"/>
      <c r="S65" s="451"/>
      <c r="T65" s="451"/>
      <c r="U65" s="451"/>
      <c r="V65" s="451"/>
      <c r="W65" s="451"/>
    </row>
    <row r="66" spans="1:23">
      <c r="A66" s="440" t="s">
        <v>34</v>
      </c>
      <c r="B66" s="512" t="s">
        <v>377</v>
      </c>
      <c r="C66" s="445"/>
      <c r="D66" s="513"/>
      <c r="E66" s="445"/>
      <c r="F66" s="445"/>
      <c r="G66" s="445"/>
      <c r="H66" s="445"/>
      <c r="I66" s="445"/>
      <c r="J66" s="445"/>
      <c r="K66" s="445"/>
      <c r="L66" s="445"/>
      <c r="M66" s="445"/>
      <c r="N66" s="445"/>
      <c r="O66" s="445"/>
      <c r="P66" s="445"/>
      <c r="Q66" s="445"/>
      <c r="R66" s="445"/>
      <c r="S66" s="445"/>
      <c r="T66" s="445"/>
      <c r="U66" s="445"/>
      <c r="V66" s="445"/>
      <c r="W66" s="506"/>
    </row>
    <row r="67" spans="1:23">
      <c r="A67" s="477">
        <v>27</v>
      </c>
      <c r="B67" s="479" t="s">
        <v>441</v>
      </c>
      <c r="C67" s="462" t="s">
        <v>375</v>
      </c>
      <c r="D67" s="462" t="s">
        <v>243</v>
      </c>
      <c r="E67" s="464">
        <v>1</v>
      </c>
      <c r="F67" s="467" t="s">
        <v>6</v>
      </c>
      <c r="G67" s="460">
        <v>393600</v>
      </c>
      <c r="H67" s="460">
        <v>42000</v>
      </c>
      <c r="I67" s="460">
        <v>1</v>
      </c>
      <c r="J67" s="460">
        <v>1</v>
      </c>
      <c r="K67" s="460">
        <v>1</v>
      </c>
      <c r="L67" s="460" t="s">
        <v>6</v>
      </c>
      <c r="M67" s="460" t="s">
        <v>6</v>
      </c>
      <c r="N67" s="460" t="s">
        <v>6</v>
      </c>
      <c r="O67" s="460">
        <v>13620</v>
      </c>
      <c r="P67" s="460">
        <v>13620</v>
      </c>
      <c r="Q67" s="460">
        <v>13620</v>
      </c>
      <c r="R67" s="460">
        <f>G67+H67+O67</f>
        <v>449220</v>
      </c>
      <c r="S67" s="460">
        <f>G67+H67+O67</f>
        <v>449220</v>
      </c>
      <c r="T67" s="460">
        <f>S67+P67</f>
        <v>462840</v>
      </c>
      <c r="U67" s="464">
        <f>T67+Q67</f>
        <v>476460</v>
      </c>
      <c r="V67" s="464">
        <f>U67+R67</f>
        <v>925680</v>
      </c>
      <c r="W67" s="629" t="s">
        <v>351</v>
      </c>
    </row>
    <row r="68" spans="1:23">
      <c r="A68" s="531"/>
      <c r="B68" s="532" t="s">
        <v>33</v>
      </c>
      <c r="C68" s="534"/>
      <c r="D68" s="533"/>
      <c r="E68" s="525"/>
      <c r="F68" s="525"/>
      <c r="G68" s="451"/>
      <c r="H68" s="451"/>
      <c r="I68" s="451"/>
      <c r="J68" s="451"/>
      <c r="K68" s="451"/>
      <c r="L68" s="451"/>
      <c r="M68" s="451"/>
      <c r="N68" s="451"/>
      <c r="O68" s="451"/>
      <c r="P68" s="451"/>
      <c r="Q68" s="451"/>
      <c r="R68" s="451"/>
      <c r="S68" s="451"/>
      <c r="T68" s="451"/>
      <c r="U68" s="451"/>
      <c r="V68" s="466"/>
      <c r="W68" s="619" t="s">
        <v>519</v>
      </c>
    </row>
    <row r="69" spans="1:23">
      <c r="A69" s="477">
        <v>28</v>
      </c>
      <c r="B69" s="535" t="s">
        <v>394</v>
      </c>
      <c r="C69" s="460" t="s">
        <v>286</v>
      </c>
      <c r="D69" s="462" t="s">
        <v>316</v>
      </c>
      <c r="E69" s="464">
        <v>1</v>
      </c>
      <c r="F69" s="464">
        <v>1</v>
      </c>
      <c r="G69" s="460">
        <f>(23820)*12</f>
        <v>285840</v>
      </c>
      <c r="H69" s="460"/>
      <c r="I69" s="460">
        <v>1</v>
      </c>
      <c r="J69" s="460">
        <v>1</v>
      </c>
      <c r="K69" s="460">
        <v>1</v>
      </c>
      <c r="L69" s="460" t="s">
        <v>6</v>
      </c>
      <c r="M69" s="460" t="s">
        <v>201</v>
      </c>
      <c r="N69" s="460" t="s">
        <v>201</v>
      </c>
      <c r="O69" s="460">
        <v>10920</v>
      </c>
      <c r="P69" s="460">
        <v>11160</v>
      </c>
      <c r="Q69" s="460">
        <v>11040</v>
      </c>
      <c r="R69" s="460">
        <f>(24730-23820)*12</f>
        <v>10920</v>
      </c>
      <c r="S69" s="460">
        <f>G69+O69</f>
        <v>296760</v>
      </c>
      <c r="T69" s="460">
        <f>S69+P69</f>
        <v>307920</v>
      </c>
      <c r="U69" s="464">
        <f>T69+Q69</f>
        <v>318960</v>
      </c>
      <c r="V69" s="464">
        <f>U69+R69</f>
        <v>329880</v>
      </c>
      <c r="W69" s="465" t="s">
        <v>528</v>
      </c>
    </row>
    <row r="70" spans="1:23">
      <c r="A70" s="531"/>
      <c r="B70" s="536" t="s">
        <v>49</v>
      </c>
      <c r="C70" s="529"/>
      <c r="D70" s="537"/>
      <c r="E70" s="529"/>
      <c r="F70" s="525"/>
      <c r="G70" s="525"/>
      <c r="H70" s="525"/>
      <c r="I70" s="525"/>
      <c r="J70" s="525"/>
      <c r="K70" s="525"/>
      <c r="L70" s="525"/>
      <c r="M70" s="525"/>
      <c r="N70" s="525"/>
      <c r="O70" s="484"/>
      <c r="P70" s="484"/>
      <c r="Q70" s="484"/>
      <c r="R70" s="525"/>
      <c r="S70" s="484"/>
      <c r="T70" s="453"/>
      <c r="U70" s="526"/>
      <c r="V70" s="526"/>
      <c r="W70" s="527"/>
    </row>
    <row r="71" spans="1:23">
      <c r="A71" s="477">
        <v>29</v>
      </c>
      <c r="B71" s="479" t="s">
        <v>394</v>
      </c>
      <c r="C71" s="462" t="s">
        <v>442</v>
      </c>
      <c r="D71" s="462" t="s">
        <v>317</v>
      </c>
      <c r="E71" s="464">
        <v>1</v>
      </c>
      <c r="F71" s="464" t="s">
        <v>201</v>
      </c>
      <c r="G71" s="444">
        <v>297900</v>
      </c>
      <c r="H71" s="631">
        <v>0</v>
      </c>
      <c r="I71" s="440">
        <v>1</v>
      </c>
      <c r="J71" s="440">
        <v>1</v>
      </c>
      <c r="K71" s="440">
        <v>1</v>
      </c>
      <c r="L71" s="440" t="s">
        <v>6</v>
      </c>
      <c r="M71" s="440" t="s">
        <v>6</v>
      </c>
      <c r="N71" s="440" t="s">
        <v>6</v>
      </c>
      <c r="O71" s="443">
        <v>9720</v>
      </c>
      <c r="P71" s="443">
        <v>9720</v>
      </c>
      <c r="Q71" s="443">
        <v>9720</v>
      </c>
      <c r="R71" s="444">
        <f>G71+H71+O71</f>
        <v>307620</v>
      </c>
      <c r="S71" s="444">
        <f>G71+O71</f>
        <v>307620</v>
      </c>
      <c r="T71" s="616">
        <f>S71+P71</f>
        <v>317340</v>
      </c>
      <c r="U71" s="445">
        <f>G71+Q71</f>
        <v>307620</v>
      </c>
      <c r="V71" s="481">
        <f>U71+R71</f>
        <v>615240</v>
      </c>
      <c r="W71" s="618" t="s">
        <v>351</v>
      </c>
    </row>
    <row r="72" spans="1:23">
      <c r="A72" s="531"/>
      <c r="B72" s="532" t="s">
        <v>33</v>
      </c>
      <c r="C72" s="449" t="s">
        <v>286</v>
      </c>
      <c r="D72" s="533"/>
      <c r="E72" s="484"/>
      <c r="F72" s="525"/>
      <c r="G72" s="613"/>
      <c r="H72" s="613"/>
      <c r="I72" s="613"/>
      <c r="J72" s="613"/>
      <c r="K72" s="613"/>
      <c r="L72" s="678" t="s">
        <v>511</v>
      </c>
      <c r="M72" s="679"/>
      <c r="N72" s="680"/>
      <c r="O72" s="613"/>
      <c r="P72" s="613"/>
      <c r="Q72" s="613"/>
      <c r="R72" s="613"/>
      <c r="S72" s="613"/>
      <c r="T72" s="614"/>
      <c r="U72" s="615"/>
      <c r="V72" s="450"/>
      <c r="W72" s="619" t="s">
        <v>519</v>
      </c>
    </row>
    <row r="73" spans="1:23">
      <c r="A73" s="440"/>
      <c r="B73" s="491" t="s">
        <v>427</v>
      </c>
      <c r="C73" s="493"/>
      <c r="D73" s="492"/>
      <c r="E73" s="493"/>
      <c r="F73" s="493"/>
      <c r="G73" s="493"/>
      <c r="H73" s="493"/>
      <c r="I73" s="493"/>
      <c r="J73" s="493"/>
      <c r="K73" s="493"/>
      <c r="L73" s="493"/>
      <c r="M73" s="493"/>
      <c r="N73" s="493"/>
      <c r="O73" s="493"/>
      <c r="P73" s="493"/>
      <c r="Q73" s="493"/>
      <c r="R73" s="493"/>
      <c r="S73" s="493"/>
      <c r="T73" s="493"/>
      <c r="U73" s="493"/>
      <c r="V73" s="493"/>
      <c r="W73" s="494"/>
    </row>
    <row r="74" spans="1:23">
      <c r="A74" s="477">
        <v>30</v>
      </c>
      <c r="B74" s="479" t="s">
        <v>443</v>
      </c>
      <c r="C74" s="464" t="s">
        <v>201</v>
      </c>
      <c r="D74" s="464" t="s">
        <v>201</v>
      </c>
      <c r="E74" s="464">
        <v>1</v>
      </c>
      <c r="F74" s="464" t="s">
        <v>201</v>
      </c>
      <c r="G74" s="460">
        <v>138000</v>
      </c>
      <c r="H74" s="633">
        <v>0</v>
      </c>
      <c r="I74" s="460">
        <v>1</v>
      </c>
      <c r="J74" s="460">
        <v>1</v>
      </c>
      <c r="K74" s="460">
        <v>1</v>
      </c>
      <c r="L74" s="467" t="s">
        <v>6</v>
      </c>
      <c r="M74" s="467" t="s">
        <v>6</v>
      </c>
      <c r="N74" s="460" t="s">
        <v>6</v>
      </c>
      <c r="O74" s="633">
        <v>0</v>
      </c>
      <c r="P74" s="460">
        <v>5520</v>
      </c>
      <c r="Q74" s="460">
        <v>5760</v>
      </c>
      <c r="R74" s="460">
        <f>G74+H74+O74</f>
        <v>138000</v>
      </c>
      <c r="S74" s="460">
        <f>G74</f>
        <v>138000</v>
      </c>
      <c r="T74" s="460">
        <f>S74+P74</f>
        <v>143520</v>
      </c>
      <c r="U74" s="464">
        <f>T74+Q74</f>
        <v>149280</v>
      </c>
      <c r="V74" s="460" t="s">
        <v>201</v>
      </c>
      <c r="W74" s="629" t="s">
        <v>351</v>
      </c>
    </row>
    <row r="75" spans="1:23">
      <c r="A75" s="531"/>
      <c r="B75" s="532" t="s">
        <v>33</v>
      </c>
      <c r="C75" s="449"/>
      <c r="D75" s="533"/>
      <c r="E75" s="484"/>
      <c r="F75" s="525"/>
      <c r="G75" s="451"/>
      <c r="H75" s="451"/>
      <c r="I75" s="451"/>
      <c r="J75" s="451"/>
      <c r="K75" s="451"/>
      <c r="L75" s="684" t="s">
        <v>511</v>
      </c>
      <c r="M75" s="685"/>
      <c r="N75" s="686"/>
      <c r="O75" s="451"/>
      <c r="P75" s="451"/>
      <c r="Q75" s="451"/>
      <c r="R75" s="451"/>
      <c r="S75" s="451"/>
      <c r="T75" s="632"/>
      <c r="U75" s="526"/>
      <c r="V75" s="526"/>
      <c r="W75" s="619" t="s">
        <v>514</v>
      </c>
    </row>
    <row r="76" spans="1:23">
      <c r="A76" s="477">
        <v>31</v>
      </c>
      <c r="B76" s="479" t="s">
        <v>445</v>
      </c>
      <c r="C76" s="464" t="s">
        <v>201</v>
      </c>
      <c r="D76" s="464" t="s">
        <v>201</v>
      </c>
      <c r="E76" s="464">
        <v>1</v>
      </c>
      <c r="F76" s="464" t="s">
        <v>201</v>
      </c>
      <c r="G76" s="460">
        <f>11500*12</f>
        <v>138000</v>
      </c>
      <c r="H76" s="633">
        <v>0</v>
      </c>
      <c r="I76" s="460">
        <v>1</v>
      </c>
      <c r="J76" s="460">
        <v>1</v>
      </c>
      <c r="K76" s="460">
        <v>1</v>
      </c>
      <c r="L76" s="467" t="s">
        <v>6</v>
      </c>
      <c r="M76" s="460" t="s">
        <v>201</v>
      </c>
      <c r="N76" s="460" t="s">
        <v>201</v>
      </c>
      <c r="O76" s="633">
        <v>0</v>
      </c>
      <c r="P76" s="460">
        <v>5520</v>
      </c>
      <c r="Q76" s="460">
        <v>5760</v>
      </c>
      <c r="R76" s="460">
        <f>G76+H76+O76</f>
        <v>138000</v>
      </c>
      <c r="S76" s="460">
        <f>G76</f>
        <v>138000</v>
      </c>
      <c r="T76" s="460">
        <f>S76+P76</f>
        <v>143520</v>
      </c>
      <c r="U76" s="464">
        <f>T76+Q76</f>
        <v>149280</v>
      </c>
      <c r="V76" s="460" t="s">
        <v>201</v>
      </c>
      <c r="W76" s="618" t="s">
        <v>351</v>
      </c>
    </row>
    <row r="77" spans="1:23">
      <c r="A77" s="531"/>
      <c r="B77" s="532" t="s">
        <v>33</v>
      </c>
      <c r="C77" s="449"/>
      <c r="D77" s="533"/>
      <c r="E77" s="484"/>
      <c r="F77" s="525"/>
      <c r="G77" s="484"/>
      <c r="H77" s="484"/>
      <c r="I77" s="525"/>
      <c r="J77" s="525"/>
      <c r="K77" s="484"/>
      <c r="L77" s="684" t="s">
        <v>511</v>
      </c>
      <c r="M77" s="685"/>
      <c r="N77" s="686"/>
      <c r="O77" s="484"/>
      <c r="P77" s="484"/>
      <c r="Q77" s="484"/>
      <c r="R77" s="525"/>
      <c r="S77" s="484"/>
      <c r="T77" s="453"/>
      <c r="U77" s="526"/>
      <c r="V77" s="526"/>
      <c r="W77" s="619" t="s">
        <v>514</v>
      </c>
    </row>
    <row r="78" spans="1:23">
      <c r="A78" s="477">
        <v>32</v>
      </c>
      <c r="B78" s="478" t="s">
        <v>428</v>
      </c>
      <c r="C78" s="464" t="s">
        <v>201</v>
      </c>
      <c r="D78" s="464" t="s">
        <v>201</v>
      </c>
      <c r="E78" s="460">
        <v>1</v>
      </c>
      <c r="F78" s="460">
        <v>1</v>
      </c>
      <c r="G78" s="460">
        <f>(12560*12)</f>
        <v>150720</v>
      </c>
      <c r="H78" s="633">
        <v>0</v>
      </c>
      <c r="I78" s="460">
        <v>1</v>
      </c>
      <c r="J78" s="460">
        <v>1</v>
      </c>
      <c r="K78" s="460">
        <v>1</v>
      </c>
      <c r="L78" s="460" t="s">
        <v>201</v>
      </c>
      <c r="M78" s="460" t="s">
        <v>201</v>
      </c>
      <c r="N78" s="460" t="s">
        <v>201</v>
      </c>
      <c r="O78" s="460">
        <v>9120</v>
      </c>
      <c r="P78" s="460">
        <v>9600</v>
      </c>
      <c r="Q78" s="460">
        <v>10200</v>
      </c>
      <c r="R78" s="460">
        <f>510*12</f>
        <v>6120</v>
      </c>
      <c r="S78" s="460">
        <f>G78+O78</f>
        <v>159840</v>
      </c>
      <c r="T78" s="460">
        <f>S78+P78</f>
        <v>169440</v>
      </c>
      <c r="U78" s="464">
        <f>T78+Q78</f>
        <v>179640</v>
      </c>
      <c r="V78" s="464">
        <f>U78+R78</f>
        <v>185760</v>
      </c>
      <c r="W78" s="495" t="s">
        <v>518</v>
      </c>
    </row>
    <row r="79" spans="1:23">
      <c r="A79" s="488"/>
      <c r="B79" s="496" t="s">
        <v>444</v>
      </c>
      <c r="C79" s="490"/>
      <c r="D79" s="490"/>
      <c r="E79" s="451"/>
      <c r="F79" s="451"/>
      <c r="G79" s="473"/>
      <c r="H79" s="473"/>
      <c r="I79" s="451"/>
      <c r="J79" s="451"/>
      <c r="K79" s="451"/>
      <c r="L79" s="451"/>
      <c r="M79" s="451"/>
      <c r="N79" s="451"/>
      <c r="O79" s="451"/>
      <c r="P79" s="451"/>
      <c r="Q79" s="451"/>
      <c r="R79" s="451"/>
      <c r="S79" s="451"/>
      <c r="T79" s="451"/>
      <c r="U79" s="451"/>
      <c r="V79" s="451"/>
      <c r="W79" s="473"/>
    </row>
    <row r="80" spans="1:23">
      <c r="A80" s="440"/>
      <c r="B80" s="491" t="s">
        <v>396</v>
      </c>
      <c r="C80" s="445"/>
      <c r="D80" s="513"/>
      <c r="E80" s="445"/>
      <c r="F80" s="445"/>
      <c r="G80" s="445"/>
      <c r="H80" s="445"/>
      <c r="I80" s="445"/>
      <c r="J80" s="445"/>
      <c r="K80" s="445"/>
      <c r="L80" s="445"/>
      <c r="M80" s="445"/>
      <c r="N80" s="445"/>
      <c r="O80" s="445"/>
      <c r="P80" s="445"/>
      <c r="Q80" s="445"/>
      <c r="R80" s="445"/>
      <c r="S80" s="445"/>
      <c r="T80" s="445"/>
      <c r="U80" s="445"/>
      <c r="V80" s="445"/>
      <c r="W80" s="506"/>
    </row>
    <row r="81" spans="1:23">
      <c r="A81" s="454">
        <v>33</v>
      </c>
      <c r="B81" s="509" t="s">
        <v>446</v>
      </c>
      <c r="C81" s="462" t="s">
        <v>375</v>
      </c>
      <c r="D81" s="462" t="s">
        <v>242</v>
      </c>
      <c r="E81" s="463">
        <v>1</v>
      </c>
      <c r="F81" s="463">
        <v>1</v>
      </c>
      <c r="G81" s="460">
        <f>(32450*12)</f>
        <v>389400</v>
      </c>
      <c r="H81" s="460">
        <f>3500*12</f>
        <v>42000</v>
      </c>
      <c r="I81" s="460">
        <v>1</v>
      </c>
      <c r="J81" s="460">
        <v>1</v>
      </c>
      <c r="K81" s="460">
        <v>1</v>
      </c>
      <c r="L81" s="460" t="s">
        <v>6</v>
      </c>
      <c r="M81" s="460" t="s">
        <v>201</v>
      </c>
      <c r="N81" s="460" t="s">
        <v>201</v>
      </c>
      <c r="O81" s="460">
        <v>13320</v>
      </c>
      <c r="P81" s="460">
        <v>13440</v>
      </c>
      <c r="Q81" s="460">
        <v>13080</v>
      </c>
      <c r="R81" s="460">
        <f>(31880-30790)*12</f>
        <v>13080</v>
      </c>
      <c r="S81" s="460">
        <f>G81+H81+O81</f>
        <v>444720</v>
      </c>
      <c r="T81" s="460">
        <f>S81+P81</f>
        <v>458160</v>
      </c>
      <c r="U81" s="464">
        <f>T81+Q81</f>
        <v>471240</v>
      </c>
      <c r="V81" s="464">
        <f>U81+R81</f>
        <v>484320</v>
      </c>
      <c r="W81" s="465" t="s">
        <v>489</v>
      </c>
    </row>
    <row r="82" spans="1:23">
      <c r="A82" s="454"/>
      <c r="B82" s="509" t="s">
        <v>44</v>
      </c>
      <c r="C82" s="463"/>
      <c r="D82" s="511"/>
      <c r="E82" s="463"/>
      <c r="F82" s="463"/>
      <c r="G82" s="463"/>
      <c r="H82" s="463"/>
      <c r="I82" s="463"/>
      <c r="J82" s="463"/>
      <c r="K82" s="463"/>
      <c r="L82" s="463"/>
      <c r="M82" s="463"/>
      <c r="N82" s="463"/>
      <c r="O82" s="463"/>
      <c r="P82" s="463"/>
      <c r="Q82" s="463"/>
      <c r="R82" s="463"/>
      <c r="S82" s="463"/>
      <c r="T82" s="463"/>
      <c r="U82" s="463"/>
      <c r="V82" s="463"/>
      <c r="W82" s="501"/>
    </row>
    <row r="83" spans="1:23">
      <c r="A83" s="440">
        <v>34</v>
      </c>
      <c r="B83" s="538" t="s">
        <v>397</v>
      </c>
      <c r="C83" s="445" t="s">
        <v>281</v>
      </c>
      <c r="D83" s="442" t="s">
        <v>241</v>
      </c>
      <c r="E83" s="445">
        <v>1</v>
      </c>
      <c r="F83" s="445">
        <v>1</v>
      </c>
      <c r="G83" s="444">
        <f>(28560)*12</f>
        <v>342720</v>
      </c>
      <c r="H83" s="444"/>
      <c r="I83" s="444">
        <v>1</v>
      </c>
      <c r="J83" s="444">
        <v>1</v>
      </c>
      <c r="K83" s="444">
        <v>1</v>
      </c>
      <c r="L83" s="444" t="s">
        <v>6</v>
      </c>
      <c r="M83" s="444" t="s">
        <v>201</v>
      </c>
      <c r="N83" s="444" t="s">
        <v>201</v>
      </c>
      <c r="O83" s="444">
        <v>13440</v>
      </c>
      <c r="P83" s="444">
        <v>13320</v>
      </c>
      <c r="Q83" s="444">
        <v>13080</v>
      </c>
      <c r="R83" s="444"/>
      <c r="S83" s="444">
        <f>G83+O83</f>
        <v>356160</v>
      </c>
      <c r="T83" s="444">
        <f>S83+P83</f>
        <v>369480</v>
      </c>
      <c r="U83" s="444">
        <f>T83+Q83</f>
        <v>382560</v>
      </c>
      <c r="V83" s="481">
        <f>U83+R83</f>
        <v>382560</v>
      </c>
      <c r="W83" s="446" t="s">
        <v>529</v>
      </c>
    </row>
    <row r="84" spans="1:23">
      <c r="A84" s="447"/>
      <c r="B84" s="448" t="s">
        <v>447</v>
      </c>
      <c r="C84" s="453"/>
      <c r="D84" s="530"/>
      <c r="E84" s="453"/>
      <c r="F84" s="453"/>
      <c r="G84" s="453"/>
      <c r="H84" s="453"/>
      <c r="I84" s="453"/>
      <c r="J84" s="453"/>
      <c r="K84" s="453"/>
      <c r="L84" s="450"/>
      <c r="M84" s="450"/>
      <c r="N84" s="450"/>
      <c r="O84" s="450"/>
      <c r="P84" s="450"/>
      <c r="Q84" s="450"/>
      <c r="R84" s="450"/>
      <c r="S84" s="450"/>
      <c r="T84" s="450"/>
      <c r="U84" s="453"/>
      <c r="V84" s="453"/>
      <c r="W84" s="508"/>
    </row>
    <row r="85" spans="1:23">
      <c r="A85" s="454"/>
      <c r="B85" s="491" t="s">
        <v>448</v>
      </c>
      <c r="C85" s="463"/>
      <c r="D85" s="511"/>
      <c r="E85" s="463"/>
      <c r="F85" s="463"/>
      <c r="G85" s="463"/>
      <c r="H85" s="463"/>
      <c r="I85" s="463"/>
      <c r="J85" s="463"/>
      <c r="K85" s="463"/>
      <c r="L85" s="452"/>
      <c r="M85" s="452"/>
      <c r="N85" s="452"/>
      <c r="O85" s="452"/>
      <c r="P85" s="452"/>
      <c r="Q85" s="452"/>
      <c r="R85" s="452"/>
      <c r="S85" s="452"/>
      <c r="T85" s="452"/>
      <c r="U85" s="463"/>
      <c r="V85" s="463"/>
      <c r="W85" s="501"/>
    </row>
    <row r="86" spans="1:23">
      <c r="A86" s="454"/>
      <c r="B86" s="457" t="s">
        <v>449</v>
      </c>
      <c r="C86" s="463"/>
      <c r="D86" s="511"/>
      <c r="E86" s="463"/>
      <c r="F86" s="463"/>
      <c r="G86" s="463"/>
      <c r="H86" s="463"/>
      <c r="I86" s="463"/>
      <c r="J86" s="463"/>
      <c r="K86" s="463"/>
      <c r="L86" s="452"/>
      <c r="M86" s="452"/>
      <c r="N86" s="452"/>
      <c r="O86" s="452"/>
      <c r="P86" s="452"/>
      <c r="Q86" s="452"/>
      <c r="R86" s="452"/>
      <c r="S86" s="452"/>
      <c r="T86" s="452"/>
      <c r="U86" s="463"/>
      <c r="V86" s="463"/>
      <c r="W86" s="501"/>
    </row>
    <row r="87" spans="1:23" s="544" customFormat="1" ht="27.75">
      <c r="A87" s="546">
        <v>35</v>
      </c>
      <c r="B87" s="547" t="s">
        <v>25</v>
      </c>
      <c r="C87" s="548" t="s">
        <v>402</v>
      </c>
      <c r="D87" s="442" t="s">
        <v>474</v>
      </c>
      <c r="E87" s="549">
        <v>1</v>
      </c>
      <c r="F87" s="549">
        <v>1</v>
      </c>
      <c r="G87" s="549" t="s">
        <v>201</v>
      </c>
      <c r="H87" s="549"/>
      <c r="I87" s="549">
        <v>1</v>
      </c>
      <c r="J87" s="549">
        <v>1</v>
      </c>
      <c r="K87" s="549">
        <v>1</v>
      </c>
      <c r="L87" s="549" t="s">
        <v>201</v>
      </c>
      <c r="M87" s="549" t="s">
        <v>201</v>
      </c>
      <c r="N87" s="549" t="s">
        <v>201</v>
      </c>
      <c r="O87" s="549"/>
      <c r="P87" s="549" t="s">
        <v>201</v>
      </c>
      <c r="Q87" s="549" t="s">
        <v>201</v>
      </c>
      <c r="R87" s="549" t="s">
        <v>201</v>
      </c>
      <c r="S87" s="549" t="s">
        <v>201</v>
      </c>
      <c r="T87" s="549" t="s">
        <v>201</v>
      </c>
      <c r="U87" s="549" t="s">
        <v>201</v>
      </c>
      <c r="V87" s="549" t="s">
        <v>201</v>
      </c>
      <c r="W87" s="550" t="s">
        <v>450</v>
      </c>
    </row>
    <row r="88" spans="1:23" s="544" customFormat="1" ht="27.75">
      <c r="A88" s="546">
        <v>36</v>
      </c>
      <c r="B88" s="547" t="s">
        <v>345</v>
      </c>
      <c r="C88" s="548" t="s">
        <v>402</v>
      </c>
      <c r="D88" s="442" t="s">
        <v>475</v>
      </c>
      <c r="E88" s="549">
        <v>1</v>
      </c>
      <c r="F88" s="549">
        <v>1</v>
      </c>
      <c r="G88" s="549" t="s">
        <v>201</v>
      </c>
      <c r="H88" s="549"/>
      <c r="I88" s="549">
        <v>1</v>
      </c>
      <c r="J88" s="549">
        <v>1</v>
      </c>
      <c r="K88" s="549">
        <v>1</v>
      </c>
      <c r="L88" s="549" t="s">
        <v>201</v>
      </c>
      <c r="M88" s="549" t="s">
        <v>201</v>
      </c>
      <c r="N88" s="549" t="s">
        <v>201</v>
      </c>
      <c r="O88" s="549"/>
      <c r="P88" s="549" t="s">
        <v>201</v>
      </c>
      <c r="Q88" s="549" t="s">
        <v>201</v>
      </c>
      <c r="R88" s="549" t="s">
        <v>201</v>
      </c>
      <c r="S88" s="549" t="s">
        <v>201</v>
      </c>
      <c r="T88" s="549" t="s">
        <v>201</v>
      </c>
      <c r="U88" s="549" t="s">
        <v>201</v>
      </c>
      <c r="V88" s="549" t="s">
        <v>201</v>
      </c>
      <c r="W88" s="550" t="s">
        <v>450</v>
      </c>
    </row>
    <row r="89" spans="1:23" s="544" customFormat="1" ht="27.75">
      <c r="A89" s="546">
        <v>37</v>
      </c>
      <c r="B89" s="547" t="s">
        <v>27</v>
      </c>
      <c r="C89" s="548" t="s">
        <v>402</v>
      </c>
      <c r="D89" s="442" t="s">
        <v>476</v>
      </c>
      <c r="E89" s="549">
        <v>1</v>
      </c>
      <c r="F89" s="549">
        <v>1</v>
      </c>
      <c r="G89" s="549" t="s">
        <v>201</v>
      </c>
      <c r="H89" s="549"/>
      <c r="I89" s="549">
        <v>1</v>
      </c>
      <c r="J89" s="549">
        <v>1</v>
      </c>
      <c r="K89" s="549">
        <v>1</v>
      </c>
      <c r="L89" s="549" t="s">
        <v>201</v>
      </c>
      <c r="M89" s="549" t="s">
        <v>201</v>
      </c>
      <c r="N89" s="549" t="s">
        <v>201</v>
      </c>
      <c r="O89" s="549"/>
      <c r="P89" s="549" t="s">
        <v>201</v>
      </c>
      <c r="Q89" s="549" t="s">
        <v>201</v>
      </c>
      <c r="R89" s="549" t="s">
        <v>201</v>
      </c>
      <c r="S89" s="549" t="s">
        <v>201</v>
      </c>
      <c r="T89" s="549" t="s">
        <v>201</v>
      </c>
      <c r="U89" s="549" t="s">
        <v>201</v>
      </c>
      <c r="V89" s="549" t="s">
        <v>201</v>
      </c>
      <c r="W89" s="550" t="s">
        <v>450</v>
      </c>
    </row>
    <row r="90" spans="1:23" s="544" customFormat="1" ht="27.75">
      <c r="A90" s="546">
        <v>38</v>
      </c>
      <c r="B90" s="547" t="s">
        <v>472</v>
      </c>
      <c r="C90" s="548" t="s">
        <v>402</v>
      </c>
      <c r="D90" s="551" t="s">
        <v>477</v>
      </c>
      <c r="E90" s="549">
        <v>1</v>
      </c>
      <c r="F90" s="549">
        <v>1</v>
      </c>
      <c r="G90" s="549" t="s">
        <v>201</v>
      </c>
      <c r="H90" s="549"/>
      <c r="I90" s="549">
        <v>1</v>
      </c>
      <c r="J90" s="549">
        <v>1</v>
      </c>
      <c r="K90" s="549">
        <v>1</v>
      </c>
      <c r="L90" s="549" t="s">
        <v>201</v>
      </c>
      <c r="M90" s="549" t="s">
        <v>201</v>
      </c>
      <c r="N90" s="549" t="s">
        <v>201</v>
      </c>
      <c r="O90" s="549"/>
      <c r="P90" s="549" t="s">
        <v>201</v>
      </c>
      <c r="Q90" s="549" t="s">
        <v>201</v>
      </c>
      <c r="R90" s="549" t="s">
        <v>201</v>
      </c>
      <c r="S90" s="549" t="s">
        <v>201</v>
      </c>
      <c r="T90" s="549" t="s">
        <v>201</v>
      </c>
      <c r="U90" s="549" t="s">
        <v>201</v>
      </c>
      <c r="V90" s="549" t="s">
        <v>201</v>
      </c>
      <c r="W90" s="550" t="s">
        <v>450</v>
      </c>
    </row>
    <row r="91" spans="1:23" s="544" customFormat="1" ht="27.75">
      <c r="A91" s="546">
        <v>39</v>
      </c>
      <c r="B91" s="552" t="s">
        <v>30</v>
      </c>
      <c r="C91" s="548" t="s">
        <v>402</v>
      </c>
      <c r="D91" s="442" t="s">
        <v>478</v>
      </c>
      <c r="E91" s="549">
        <v>1</v>
      </c>
      <c r="F91" s="549">
        <v>1</v>
      </c>
      <c r="G91" s="549" t="s">
        <v>201</v>
      </c>
      <c r="H91" s="549"/>
      <c r="I91" s="549">
        <v>1</v>
      </c>
      <c r="J91" s="549">
        <v>1</v>
      </c>
      <c r="K91" s="549">
        <v>1</v>
      </c>
      <c r="L91" s="549" t="s">
        <v>201</v>
      </c>
      <c r="M91" s="549" t="s">
        <v>201</v>
      </c>
      <c r="N91" s="549" t="s">
        <v>201</v>
      </c>
      <c r="O91" s="549"/>
      <c r="P91" s="549" t="s">
        <v>201</v>
      </c>
      <c r="Q91" s="549" t="s">
        <v>201</v>
      </c>
      <c r="R91" s="549" t="s">
        <v>201</v>
      </c>
      <c r="S91" s="549" t="s">
        <v>201</v>
      </c>
      <c r="T91" s="549" t="s">
        <v>201</v>
      </c>
      <c r="U91" s="549" t="s">
        <v>201</v>
      </c>
      <c r="V91" s="549" t="s">
        <v>201</v>
      </c>
      <c r="W91" s="550" t="s">
        <v>450</v>
      </c>
    </row>
    <row r="92" spans="1:23" s="544" customFormat="1" ht="27.75">
      <c r="A92" s="546">
        <v>40</v>
      </c>
      <c r="B92" s="547" t="s">
        <v>527</v>
      </c>
      <c r="C92" s="548" t="s">
        <v>402</v>
      </c>
      <c r="D92" s="442" t="s">
        <v>479</v>
      </c>
      <c r="E92" s="549">
        <v>1</v>
      </c>
      <c r="F92" s="549">
        <v>1</v>
      </c>
      <c r="G92" s="549" t="s">
        <v>201</v>
      </c>
      <c r="H92" s="549"/>
      <c r="I92" s="549">
        <v>1</v>
      </c>
      <c r="J92" s="549">
        <v>1</v>
      </c>
      <c r="K92" s="549">
        <v>1</v>
      </c>
      <c r="L92" s="549" t="s">
        <v>201</v>
      </c>
      <c r="M92" s="549" t="s">
        <v>201</v>
      </c>
      <c r="N92" s="549" t="s">
        <v>201</v>
      </c>
      <c r="O92" s="549"/>
      <c r="P92" s="549" t="s">
        <v>201</v>
      </c>
      <c r="Q92" s="549" t="s">
        <v>201</v>
      </c>
      <c r="R92" s="549" t="s">
        <v>201</v>
      </c>
      <c r="S92" s="549" t="s">
        <v>201</v>
      </c>
      <c r="T92" s="549" t="s">
        <v>201</v>
      </c>
      <c r="U92" s="549" t="s">
        <v>201</v>
      </c>
      <c r="V92" s="549" t="s">
        <v>201</v>
      </c>
      <c r="W92" s="550" t="s">
        <v>450</v>
      </c>
    </row>
    <row r="93" spans="1:23" s="544" customFormat="1" ht="27.75">
      <c r="A93" s="546">
        <v>41</v>
      </c>
      <c r="B93" s="553" t="s">
        <v>204</v>
      </c>
      <c r="C93" s="548" t="s">
        <v>398</v>
      </c>
      <c r="D93" s="551" t="s">
        <v>480</v>
      </c>
      <c r="E93" s="549">
        <v>1</v>
      </c>
      <c r="F93" s="549">
        <v>1</v>
      </c>
      <c r="G93" s="549" t="s">
        <v>201</v>
      </c>
      <c r="H93" s="549"/>
      <c r="I93" s="549">
        <v>1</v>
      </c>
      <c r="J93" s="549">
        <v>1</v>
      </c>
      <c r="K93" s="549">
        <v>1</v>
      </c>
      <c r="L93" s="549" t="s">
        <v>201</v>
      </c>
      <c r="M93" s="549" t="s">
        <v>201</v>
      </c>
      <c r="N93" s="549" t="s">
        <v>201</v>
      </c>
      <c r="O93" s="549"/>
      <c r="P93" s="549" t="s">
        <v>201</v>
      </c>
      <c r="Q93" s="549" t="s">
        <v>201</v>
      </c>
      <c r="R93" s="549" t="s">
        <v>201</v>
      </c>
      <c r="S93" s="549" t="s">
        <v>201</v>
      </c>
      <c r="T93" s="549" t="s">
        <v>201</v>
      </c>
      <c r="U93" s="549" t="s">
        <v>201</v>
      </c>
      <c r="V93" s="549" t="s">
        <v>201</v>
      </c>
      <c r="W93" s="550" t="s">
        <v>450</v>
      </c>
    </row>
    <row r="94" spans="1:23" s="544" customFormat="1" ht="27.75">
      <c r="A94" s="539"/>
      <c r="B94" s="540" t="s">
        <v>427</v>
      </c>
      <c r="C94" s="542"/>
      <c r="D94" s="541"/>
      <c r="E94" s="542"/>
      <c r="F94" s="542"/>
      <c r="G94" s="542"/>
      <c r="H94" s="542"/>
      <c r="I94" s="542"/>
      <c r="J94" s="542"/>
      <c r="K94" s="542"/>
      <c r="L94" s="542"/>
      <c r="M94" s="542"/>
      <c r="N94" s="542"/>
      <c r="O94" s="542"/>
      <c r="P94" s="542"/>
      <c r="Q94" s="542"/>
      <c r="R94" s="542"/>
      <c r="S94" s="542"/>
      <c r="T94" s="542"/>
      <c r="U94" s="542"/>
      <c r="V94" s="542"/>
      <c r="W94" s="543"/>
    </row>
    <row r="95" spans="1:23" s="544" customFormat="1" ht="27.75">
      <c r="A95" s="539"/>
      <c r="B95" s="545" t="s">
        <v>399</v>
      </c>
      <c r="C95" s="542"/>
      <c r="D95" s="541"/>
      <c r="E95" s="542"/>
      <c r="F95" s="542"/>
      <c r="G95" s="542"/>
      <c r="H95" s="542"/>
      <c r="I95" s="542"/>
      <c r="J95" s="542"/>
      <c r="K95" s="542"/>
      <c r="L95" s="542"/>
      <c r="M95" s="542"/>
      <c r="N95" s="542"/>
      <c r="O95" s="542"/>
      <c r="P95" s="542"/>
      <c r="Q95" s="542"/>
      <c r="R95" s="542"/>
      <c r="S95" s="542"/>
      <c r="T95" s="542"/>
      <c r="U95" s="542"/>
      <c r="V95" s="542"/>
      <c r="W95" s="543"/>
    </row>
    <row r="96" spans="1:23" s="544" customFormat="1" ht="27.75">
      <c r="A96" s="546">
        <v>42</v>
      </c>
      <c r="B96" s="554" t="s">
        <v>482</v>
      </c>
      <c r="C96" s="555" t="s">
        <v>6</v>
      </c>
      <c r="D96" s="555" t="s">
        <v>6</v>
      </c>
      <c r="E96" s="549">
        <v>1</v>
      </c>
      <c r="F96" s="549">
        <v>1</v>
      </c>
      <c r="G96" s="549" t="s">
        <v>201</v>
      </c>
      <c r="H96" s="549"/>
      <c r="I96" s="549">
        <v>1</v>
      </c>
      <c r="J96" s="549">
        <v>1</v>
      </c>
      <c r="K96" s="549">
        <v>1</v>
      </c>
      <c r="L96" s="549" t="s">
        <v>201</v>
      </c>
      <c r="M96" s="549" t="s">
        <v>201</v>
      </c>
      <c r="N96" s="549" t="s">
        <v>201</v>
      </c>
      <c r="O96" s="549"/>
      <c r="P96" s="549" t="s">
        <v>201</v>
      </c>
      <c r="Q96" s="549" t="s">
        <v>201</v>
      </c>
      <c r="R96" s="549" t="s">
        <v>201</v>
      </c>
      <c r="S96" s="549" t="s">
        <v>201</v>
      </c>
      <c r="T96" s="549" t="s">
        <v>201</v>
      </c>
      <c r="U96" s="549" t="s">
        <v>201</v>
      </c>
      <c r="V96" s="549" t="s">
        <v>201</v>
      </c>
      <c r="W96" s="550" t="s">
        <v>450</v>
      </c>
    </row>
    <row r="97" spans="1:23" s="544" customFormat="1" ht="27.75">
      <c r="A97" s="546">
        <v>43</v>
      </c>
      <c r="B97" s="554" t="s">
        <v>121</v>
      </c>
      <c r="C97" s="555" t="s">
        <v>6</v>
      </c>
      <c r="D97" s="555" t="s">
        <v>6</v>
      </c>
      <c r="E97" s="549">
        <v>1</v>
      </c>
      <c r="F97" s="549">
        <v>1</v>
      </c>
      <c r="G97" s="549" t="s">
        <v>201</v>
      </c>
      <c r="H97" s="549"/>
      <c r="I97" s="549">
        <v>1</v>
      </c>
      <c r="J97" s="549">
        <v>1</v>
      </c>
      <c r="K97" s="549">
        <v>1</v>
      </c>
      <c r="L97" s="549" t="s">
        <v>201</v>
      </c>
      <c r="M97" s="549" t="s">
        <v>201</v>
      </c>
      <c r="N97" s="549" t="s">
        <v>201</v>
      </c>
      <c r="O97" s="549"/>
      <c r="P97" s="549" t="s">
        <v>201</v>
      </c>
      <c r="Q97" s="549" t="s">
        <v>201</v>
      </c>
      <c r="R97" s="549" t="s">
        <v>201</v>
      </c>
      <c r="S97" s="549" t="s">
        <v>201</v>
      </c>
      <c r="T97" s="549" t="s">
        <v>201</v>
      </c>
      <c r="U97" s="549" t="s">
        <v>201</v>
      </c>
      <c r="V97" s="549" t="s">
        <v>201</v>
      </c>
      <c r="W97" s="550" t="s">
        <v>450</v>
      </c>
    </row>
    <row r="98" spans="1:23" s="544" customFormat="1" ht="27.75">
      <c r="A98" s="546">
        <v>44</v>
      </c>
      <c r="B98" s="554" t="s">
        <v>122</v>
      </c>
      <c r="C98" s="555" t="s">
        <v>6</v>
      </c>
      <c r="D98" s="555" t="s">
        <v>6</v>
      </c>
      <c r="E98" s="549">
        <v>1</v>
      </c>
      <c r="F98" s="549">
        <v>1</v>
      </c>
      <c r="G98" s="549" t="s">
        <v>201</v>
      </c>
      <c r="H98" s="549"/>
      <c r="I98" s="549">
        <v>1</v>
      </c>
      <c r="J98" s="549">
        <v>1</v>
      </c>
      <c r="K98" s="549">
        <v>1</v>
      </c>
      <c r="L98" s="549" t="s">
        <v>201</v>
      </c>
      <c r="M98" s="549" t="s">
        <v>201</v>
      </c>
      <c r="N98" s="549" t="s">
        <v>201</v>
      </c>
      <c r="O98" s="549"/>
      <c r="P98" s="549" t="s">
        <v>201</v>
      </c>
      <c r="Q98" s="549" t="s">
        <v>201</v>
      </c>
      <c r="R98" s="549" t="s">
        <v>201</v>
      </c>
      <c r="S98" s="549" t="s">
        <v>201</v>
      </c>
      <c r="T98" s="549" t="s">
        <v>201</v>
      </c>
      <c r="U98" s="549" t="s">
        <v>201</v>
      </c>
      <c r="V98" s="549" t="s">
        <v>201</v>
      </c>
      <c r="W98" s="550" t="s">
        <v>450</v>
      </c>
    </row>
    <row r="99" spans="1:23" s="544" customFormat="1" ht="27.75">
      <c r="A99" s="546">
        <v>45</v>
      </c>
      <c r="B99" s="554" t="s">
        <v>347</v>
      </c>
      <c r="C99" s="555" t="s">
        <v>6</v>
      </c>
      <c r="D99" s="555" t="s">
        <v>6</v>
      </c>
      <c r="E99" s="549">
        <v>1</v>
      </c>
      <c r="F99" s="549">
        <v>1</v>
      </c>
      <c r="G99" s="549" t="s">
        <v>201</v>
      </c>
      <c r="H99" s="549"/>
      <c r="I99" s="549">
        <v>1</v>
      </c>
      <c r="J99" s="549">
        <v>1</v>
      </c>
      <c r="K99" s="549">
        <v>1</v>
      </c>
      <c r="L99" s="549" t="s">
        <v>201</v>
      </c>
      <c r="M99" s="549" t="s">
        <v>201</v>
      </c>
      <c r="N99" s="549" t="s">
        <v>201</v>
      </c>
      <c r="O99" s="549"/>
      <c r="P99" s="549" t="s">
        <v>201</v>
      </c>
      <c r="Q99" s="549" t="s">
        <v>201</v>
      </c>
      <c r="R99" s="549" t="s">
        <v>201</v>
      </c>
      <c r="S99" s="549" t="s">
        <v>201</v>
      </c>
      <c r="T99" s="549" t="s">
        <v>201</v>
      </c>
      <c r="U99" s="549" t="s">
        <v>201</v>
      </c>
      <c r="V99" s="549" t="s">
        <v>201</v>
      </c>
      <c r="W99" s="550" t="s">
        <v>450</v>
      </c>
    </row>
    <row r="100" spans="1:23" s="544" customFormat="1" ht="27.75">
      <c r="A100" s="546">
        <v>46</v>
      </c>
      <c r="B100" s="554" t="s">
        <v>124</v>
      </c>
      <c r="C100" s="555" t="s">
        <v>6</v>
      </c>
      <c r="D100" s="555" t="s">
        <v>6</v>
      </c>
      <c r="E100" s="549">
        <v>1</v>
      </c>
      <c r="F100" s="549">
        <v>1</v>
      </c>
      <c r="G100" s="549" t="s">
        <v>201</v>
      </c>
      <c r="H100" s="549"/>
      <c r="I100" s="549">
        <v>1</v>
      </c>
      <c r="J100" s="549">
        <v>1</v>
      </c>
      <c r="K100" s="549">
        <v>1</v>
      </c>
      <c r="L100" s="549" t="s">
        <v>201</v>
      </c>
      <c r="M100" s="549" t="s">
        <v>201</v>
      </c>
      <c r="N100" s="549" t="s">
        <v>201</v>
      </c>
      <c r="O100" s="549"/>
      <c r="P100" s="549" t="s">
        <v>201</v>
      </c>
      <c r="Q100" s="549" t="s">
        <v>201</v>
      </c>
      <c r="R100" s="549" t="s">
        <v>201</v>
      </c>
      <c r="S100" s="549" t="s">
        <v>201</v>
      </c>
      <c r="T100" s="549" t="s">
        <v>201</v>
      </c>
      <c r="U100" s="549" t="s">
        <v>201</v>
      </c>
      <c r="V100" s="549" t="s">
        <v>201</v>
      </c>
      <c r="W100" s="550" t="s">
        <v>450</v>
      </c>
    </row>
    <row r="101" spans="1:23" s="544" customFormat="1" ht="27.75">
      <c r="A101" s="546">
        <v>47</v>
      </c>
      <c r="B101" s="554" t="s">
        <v>127</v>
      </c>
      <c r="C101" s="555" t="s">
        <v>6</v>
      </c>
      <c r="D101" s="555" t="s">
        <v>6</v>
      </c>
      <c r="E101" s="549">
        <v>1</v>
      </c>
      <c r="F101" s="549">
        <v>1</v>
      </c>
      <c r="G101" s="549" t="s">
        <v>201</v>
      </c>
      <c r="H101" s="549"/>
      <c r="I101" s="549">
        <v>1</v>
      </c>
      <c r="J101" s="549">
        <v>1</v>
      </c>
      <c r="K101" s="549">
        <v>1</v>
      </c>
      <c r="L101" s="549" t="s">
        <v>201</v>
      </c>
      <c r="M101" s="549" t="s">
        <v>201</v>
      </c>
      <c r="N101" s="549" t="s">
        <v>201</v>
      </c>
      <c r="O101" s="549"/>
      <c r="P101" s="549" t="s">
        <v>201</v>
      </c>
      <c r="Q101" s="549" t="s">
        <v>201</v>
      </c>
      <c r="R101" s="549" t="s">
        <v>201</v>
      </c>
      <c r="S101" s="549" t="s">
        <v>201</v>
      </c>
      <c r="T101" s="549" t="s">
        <v>201</v>
      </c>
      <c r="U101" s="549" t="s">
        <v>201</v>
      </c>
      <c r="V101" s="549" t="s">
        <v>201</v>
      </c>
      <c r="W101" s="550" t="s">
        <v>450</v>
      </c>
    </row>
    <row r="102" spans="1:23" s="544" customFormat="1" ht="27.75">
      <c r="A102" s="546">
        <v>48</v>
      </c>
      <c r="B102" s="556" t="s">
        <v>481</v>
      </c>
      <c r="C102" s="555" t="s">
        <v>6</v>
      </c>
      <c r="D102" s="555" t="s">
        <v>6</v>
      </c>
      <c r="E102" s="549">
        <v>1</v>
      </c>
      <c r="F102" s="555" t="s">
        <v>6</v>
      </c>
      <c r="G102" s="549" t="s">
        <v>201</v>
      </c>
      <c r="H102" s="549"/>
      <c r="I102" s="549">
        <v>1</v>
      </c>
      <c r="J102" s="549">
        <v>1</v>
      </c>
      <c r="K102" s="549">
        <v>1</v>
      </c>
      <c r="L102" s="549" t="s">
        <v>201</v>
      </c>
      <c r="M102" s="549" t="s">
        <v>201</v>
      </c>
      <c r="N102" s="549" t="s">
        <v>201</v>
      </c>
      <c r="O102" s="549"/>
      <c r="P102" s="549" t="s">
        <v>201</v>
      </c>
      <c r="Q102" s="549" t="s">
        <v>201</v>
      </c>
      <c r="R102" s="549" t="s">
        <v>201</v>
      </c>
      <c r="S102" s="549" t="s">
        <v>201</v>
      </c>
      <c r="T102" s="549" t="s">
        <v>201</v>
      </c>
      <c r="U102" s="549" t="s">
        <v>201</v>
      </c>
      <c r="V102" s="549" t="s">
        <v>201</v>
      </c>
      <c r="W102" s="550" t="s">
        <v>450</v>
      </c>
    </row>
    <row r="103" spans="1:23" s="544" customFormat="1" ht="27.75">
      <c r="A103" s="546">
        <v>49</v>
      </c>
      <c r="B103" s="556" t="s">
        <v>481</v>
      </c>
      <c r="C103" s="555" t="s">
        <v>6</v>
      </c>
      <c r="D103" s="555" t="s">
        <v>6</v>
      </c>
      <c r="E103" s="549">
        <v>1</v>
      </c>
      <c r="F103" s="549" t="s">
        <v>201</v>
      </c>
      <c r="G103" s="549" t="s">
        <v>201</v>
      </c>
      <c r="H103" s="549"/>
      <c r="I103" s="549">
        <v>1</v>
      </c>
      <c r="J103" s="549">
        <v>1</v>
      </c>
      <c r="K103" s="549">
        <v>1</v>
      </c>
      <c r="L103" s="549" t="s">
        <v>201</v>
      </c>
      <c r="M103" s="549" t="s">
        <v>201</v>
      </c>
      <c r="N103" s="549" t="s">
        <v>201</v>
      </c>
      <c r="O103" s="549"/>
      <c r="P103" s="549" t="s">
        <v>201</v>
      </c>
      <c r="Q103" s="549" t="s">
        <v>201</v>
      </c>
      <c r="R103" s="549" t="s">
        <v>201</v>
      </c>
      <c r="S103" s="549" t="s">
        <v>201</v>
      </c>
      <c r="T103" s="549" t="s">
        <v>201</v>
      </c>
      <c r="U103" s="549" t="s">
        <v>201</v>
      </c>
      <c r="V103" s="549" t="s">
        <v>201</v>
      </c>
      <c r="W103" s="550" t="s">
        <v>450</v>
      </c>
    </row>
    <row r="104" spans="1:23" s="544" customFormat="1" ht="27.75">
      <c r="A104" s="546">
        <v>50</v>
      </c>
      <c r="B104" s="556" t="s">
        <v>481</v>
      </c>
      <c r="C104" s="555" t="s">
        <v>6</v>
      </c>
      <c r="D104" s="555" t="s">
        <v>6</v>
      </c>
      <c r="E104" s="549">
        <v>1</v>
      </c>
      <c r="F104" s="549" t="s">
        <v>201</v>
      </c>
      <c r="G104" s="549" t="s">
        <v>201</v>
      </c>
      <c r="H104" s="549"/>
      <c r="I104" s="549">
        <v>1</v>
      </c>
      <c r="J104" s="549">
        <v>1</v>
      </c>
      <c r="K104" s="549">
        <v>1</v>
      </c>
      <c r="L104" s="549" t="s">
        <v>201</v>
      </c>
      <c r="M104" s="549" t="s">
        <v>201</v>
      </c>
      <c r="N104" s="549" t="s">
        <v>201</v>
      </c>
      <c r="O104" s="549"/>
      <c r="P104" s="549" t="s">
        <v>201</v>
      </c>
      <c r="Q104" s="549" t="s">
        <v>201</v>
      </c>
      <c r="R104" s="549" t="s">
        <v>201</v>
      </c>
      <c r="S104" s="549" t="s">
        <v>201</v>
      </c>
      <c r="T104" s="549" t="s">
        <v>201</v>
      </c>
      <c r="U104" s="549" t="s">
        <v>201</v>
      </c>
      <c r="V104" s="549" t="s">
        <v>201</v>
      </c>
      <c r="W104" s="550" t="s">
        <v>450</v>
      </c>
    </row>
    <row r="105" spans="1:23" s="544" customFormat="1" ht="27.75">
      <c r="A105" s="557"/>
      <c r="B105" s="558"/>
      <c r="C105" s="559"/>
      <c r="D105" s="559"/>
      <c r="E105" s="560"/>
      <c r="F105" s="560"/>
      <c r="G105" s="560"/>
      <c r="H105" s="560"/>
      <c r="I105" s="560"/>
      <c r="J105" s="560"/>
      <c r="K105" s="560"/>
      <c r="L105" s="560"/>
      <c r="M105" s="560"/>
      <c r="N105" s="560"/>
      <c r="O105" s="560"/>
      <c r="P105" s="560"/>
      <c r="Q105" s="560"/>
      <c r="R105" s="560"/>
      <c r="S105" s="560"/>
      <c r="T105" s="560"/>
      <c r="U105" s="560"/>
      <c r="V105" s="560"/>
      <c r="W105" s="561"/>
    </row>
    <row r="106" spans="1:23" s="544" customFormat="1" ht="27.75">
      <c r="A106" s="440"/>
      <c r="B106" s="491" t="s">
        <v>304</v>
      </c>
      <c r="C106" s="445"/>
      <c r="D106" s="513"/>
      <c r="E106" s="445"/>
      <c r="F106" s="445"/>
      <c r="G106" s="445"/>
      <c r="H106" s="445"/>
      <c r="I106" s="445"/>
      <c r="J106" s="445"/>
      <c r="K106" s="445"/>
      <c r="L106" s="445"/>
      <c r="M106" s="445"/>
      <c r="N106" s="445"/>
      <c r="O106" s="445"/>
      <c r="P106" s="445"/>
      <c r="Q106" s="445"/>
      <c r="R106" s="445"/>
      <c r="S106" s="445"/>
      <c r="T106" s="445"/>
      <c r="U106" s="445"/>
      <c r="V106" s="445"/>
      <c r="W106" s="506"/>
    </row>
    <row r="107" spans="1:23" s="544" customFormat="1" ht="27.75">
      <c r="A107" s="454">
        <v>51</v>
      </c>
      <c r="B107" s="509" t="s">
        <v>451</v>
      </c>
      <c r="C107" s="462" t="s">
        <v>375</v>
      </c>
      <c r="D107" s="511" t="s">
        <v>236</v>
      </c>
      <c r="E107" s="463">
        <v>1</v>
      </c>
      <c r="F107" s="463">
        <v>1</v>
      </c>
      <c r="G107" s="460">
        <f>(31880*12)</f>
        <v>382560</v>
      </c>
      <c r="H107" s="460">
        <f>3500*12</f>
        <v>42000</v>
      </c>
      <c r="I107" s="460">
        <v>1</v>
      </c>
      <c r="J107" s="460">
        <v>1</v>
      </c>
      <c r="K107" s="460">
        <v>1</v>
      </c>
      <c r="L107" s="460" t="s">
        <v>6</v>
      </c>
      <c r="M107" s="460" t="s">
        <v>201</v>
      </c>
      <c r="N107" s="460" t="s">
        <v>201</v>
      </c>
      <c r="O107" s="460">
        <v>13440</v>
      </c>
      <c r="P107" s="460">
        <v>13320</v>
      </c>
      <c r="Q107" s="460">
        <v>13320</v>
      </c>
      <c r="R107" s="460"/>
      <c r="S107" s="460">
        <f>G107+H107+O107</f>
        <v>438000</v>
      </c>
      <c r="T107" s="460">
        <f>S107+P107</f>
        <v>451320</v>
      </c>
      <c r="U107" s="464">
        <f>T107+Q107</f>
        <v>464640</v>
      </c>
      <c r="V107" s="464">
        <f>U107+R107</f>
        <v>464640</v>
      </c>
      <c r="W107" s="465" t="s">
        <v>530</v>
      </c>
    </row>
    <row r="108" spans="1:23" s="544" customFormat="1" ht="27.75">
      <c r="A108" s="454"/>
      <c r="B108" s="509" t="s">
        <v>452</v>
      </c>
      <c r="C108" s="463"/>
      <c r="D108" s="511"/>
      <c r="E108" s="463"/>
      <c r="F108" s="463"/>
      <c r="G108" s="453"/>
      <c r="H108" s="453"/>
      <c r="I108" s="453"/>
      <c r="J108" s="453"/>
      <c r="K108" s="453"/>
      <c r="L108" s="453"/>
      <c r="M108" s="453"/>
      <c r="N108" s="453"/>
      <c r="O108" s="453"/>
      <c r="P108" s="453"/>
      <c r="Q108" s="453"/>
      <c r="R108" s="453"/>
      <c r="S108" s="453"/>
      <c r="T108" s="453"/>
      <c r="U108" s="453"/>
      <c r="V108" s="453"/>
      <c r="W108" s="508"/>
    </row>
    <row r="109" spans="1:23">
      <c r="A109" s="440">
        <v>52</v>
      </c>
      <c r="B109" s="538" t="s">
        <v>400</v>
      </c>
      <c r="C109" s="445" t="s">
        <v>281</v>
      </c>
      <c r="D109" s="513" t="s">
        <v>237</v>
      </c>
      <c r="E109" s="445">
        <v>1</v>
      </c>
      <c r="F109" s="445">
        <v>1</v>
      </c>
      <c r="G109" s="460">
        <f>(24490*12)</f>
        <v>293880</v>
      </c>
      <c r="H109" s="460" t="s">
        <v>201</v>
      </c>
      <c r="I109" s="460">
        <v>1</v>
      </c>
      <c r="J109" s="460">
        <v>1</v>
      </c>
      <c r="K109" s="460">
        <v>1</v>
      </c>
      <c r="L109" s="460" t="s">
        <v>201</v>
      </c>
      <c r="M109" s="460" t="s">
        <v>201</v>
      </c>
      <c r="N109" s="460" t="s">
        <v>201</v>
      </c>
      <c r="O109" s="460">
        <v>11760</v>
      </c>
      <c r="P109" s="460">
        <v>11880</v>
      </c>
      <c r="Q109" s="460">
        <v>12240</v>
      </c>
      <c r="R109" s="460"/>
      <c r="S109" s="460">
        <f>G109+O109</f>
        <v>305640</v>
      </c>
      <c r="T109" s="460">
        <f>S109+P109</f>
        <v>317520</v>
      </c>
      <c r="U109" s="464">
        <f>T109+Q109</f>
        <v>329760</v>
      </c>
      <c r="V109" s="464">
        <f>U109+R109</f>
        <v>329760</v>
      </c>
      <c r="W109" s="495" t="s">
        <v>531</v>
      </c>
    </row>
    <row r="110" spans="1:23">
      <c r="A110" s="447"/>
      <c r="B110" s="448" t="s">
        <v>15</v>
      </c>
      <c r="C110" s="453"/>
      <c r="D110" s="530"/>
      <c r="E110" s="453"/>
      <c r="F110" s="453"/>
      <c r="G110" s="453"/>
      <c r="H110" s="453"/>
      <c r="I110" s="453"/>
      <c r="J110" s="453"/>
      <c r="K110" s="453"/>
      <c r="L110" s="450"/>
      <c r="M110" s="450"/>
      <c r="N110" s="450"/>
      <c r="O110" s="450"/>
      <c r="P110" s="450"/>
      <c r="Q110" s="450"/>
      <c r="R110" s="450"/>
      <c r="S110" s="450"/>
      <c r="T110" s="450"/>
      <c r="U110" s="453"/>
      <c r="V110" s="453"/>
      <c r="W110" s="508"/>
    </row>
    <row r="111" spans="1:23">
      <c r="A111" s="454">
        <v>53</v>
      </c>
      <c r="B111" s="457" t="s">
        <v>453</v>
      </c>
      <c r="C111" s="462" t="s">
        <v>488</v>
      </c>
      <c r="D111" s="511" t="s">
        <v>238</v>
      </c>
      <c r="E111" s="464">
        <v>1</v>
      </c>
      <c r="F111" s="464">
        <v>1</v>
      </c>
      <c r="G111" s="460">
        <f>(13500*12)</f>
        <v>162000</v>
      </c>
      <c r="H111" s="460" t="s">
        <v>201</v>
      </c>
      <c r="I111" s="460">
        <v>1</v>
      </c>
      <c r="J111" s="460">
        <v>1</v>
      </c>
      <c r="K111" s="460">
        <v>1</v>
      </c>
      <c r="L111" s="467" t="s">
        <v>6</v>
      </c>
      <c r="M111" s="467" t="s">
        <v>6</v>
      </c>
      <c r="N111" s="460" t="s">
        <v>201</v>
      </c>
      <c r="O111" s="444">
        <v>6360</v>
      </c>
      <c r="P111" s="444">
        <v>6840</v>
      </c>
      <c r="Q111" s="443">
        <v>6840</v>
      </c>
      <c r="R111" s="460"/>
      <c r="S111" s="460">
        <f>G111+O111</f>
        <v>168360</v>
      </c>
      <c r="T111" s="460">
        <f>S111+P111</f>
        <v>175200</v>
      </c>
      <c r="U111" s="464">
        <f>T111+Q111</f>
        <v>182040</v>
      </c>
      <c r="V111" s="464">
        <f>U111+R111</f>
        <v>182040</v>
      </c>
      <c r="W111" s="495" t="s">
        <v>532</v>
      </c>
    </row>
    <row r="112" spans="1:23">
      <c r="A112" s="447"/>
      <c r="B112" s="448" t="s">
        <v>487</v>
      </c>
      <c r="C112" s="449"/>
      <c r="D112" s="530"/>
      <c r="E112" s="484"/>
      <c r="F112" s="525"/>
      <c r="G112" s="484"/>
      <c r="H112" s="484"/>
      <c r="I112" s="525"/>
      <c r="J112" s="525"/>
      <c r="K112" s="525"/>
      <c r="L112" s="525"/>
      <c r="M112" s="525"/>
      <c r="N112" s="525"/>
      <c r="O112" s="450"/>
      <c r="P112" s="450"/>
      <c r="Q112" s="450"/>
      <c r="R112" s="525"/>
      <c r="S112" s="484"/>
      <c r="T112" s="453"/>
      <c r="U112" s="526"/>
      <c r="V112" s="526"/>
      <c r="W112" s="527"/>
    </row>
    <row r="113" spans="1:23">
      <c r="A113" s="454"/>
      <c r="B113" s="562" t="s">
        <v>350</v>
      </c>
      <c r="C113" s="463"/>
      <c r="D113" s="463"/>
      <c r="E113" s="463"/>
      <c r="F113" s="463"/>
      <c r="G113" s="463"/>
      <c r="H113" s="463"/>
      <c r="I113" s="463"/>
      <c r="J113" s="463"/>
      <c r="K113" s="463"/>
      <c r="L113" s="463"/>
      <c r="M113" s="463"/>
      <c r="N113" s="463"/>
      <c r="O113" s="463"/>
      <c r="P113" s="463"/>
      <c r="Q113" s="463"/>
      <c r="R113" s="463"/>
      <c r="S113" s="463"/>
      <c r="T113" s="463"/>
      <c r="U113" s="463"/>
      <c r="V113" s="463"/>
      <c r="W113" s="501"/>
    </row>
    <row r="114" spans="1:23">
      <c r="A114" s="477">
        <v>54</v>
      </c>
      <c r="B114" s="479" t="s">
        <v>541</v>
      </c>
      <c r="C114" s="462" t="s">
        <v>375</v>
      </c>
      <c r="D114" s="462" t="s">
        <v>540</v>
      </c>
      <c r="E114" s="464">
        <v>1</v>
      </c>
      <c r="F114" s="640">
        <v>0</v>
      </c>
      <c r="G114" s="633">
        <v>0</v>
      </c>
      <c r="H114" s="633">
        <v>0</v>
      </c>
      <c r="I114" s="460">
        <v>1</v>
      </c>
      <c r="J114" s="460">
        <v>1</v>
      </c>
      <c r="K114" s="460">
        <v>1</v>
      </c>
      <c r="L114" s="467" t="s">
        <v>38</v>
      </c>
      <c r="M114" s="460" t="s">
        <v>6</v>
      </c>
      <c r="N114" s="460" t="s">
        <v>6</v>
      </c>
      <c r="O114" s="460">
        <f>393600+42000</f>
        <v>435600</v>
      </c>
      <c r="P114" s="460">
        <v>13620</v>
      </c>
      <c r="Q114" s="460">
        <v>13620</v>
      </c>
      <c r="R114" s="460">
        <f>G114+H114+O114</f>
        <v>435600</v>
      </c>
      <c r="S114" s="460">
        <f>O114</f>
        <v>435600</v>
      </c>
      <c r="T114" s="630">
        <f>S114+P114</f>
        <v>449220</v>
      </c>
      <c r="U114" s="464">
        <f>T114+Q114</f>
        <v>462840</v>
      </c>
      <c r="V114" s="464">
        <f>U114+R114</f>
        <v>898440</v>
      </c>
      <c r="W114" s="639" t="s">
        <v>378</v>
      </c>
    </row>
    <row r="115" spans="1:23">
      <c r="A115" s="531"/>
      <c r="B115" s="532" t="s">
        <v>33</v>
      </c>
      <c r="C115" s="534"/>
      <c r="D115" s="533"/>
      <c r="E115" s="637"/>
      <c r="F115" s="638"/>
      <c r="G115" s="622"/>
      <c r="H115" s="622"/>
      <c r="I115" s="613"/>
      <c r="J115" s="613"/>
      <c r="K115" s="613"/>
      <c r="L115" s="635"/>
      <c r="M115" s="635"/>
      <c r="N115" s="635"/>
      <c r="O115" s="613"/>
      <c r="P115" s="613"/>
      <c r="Q115" s="613"/>
      <c r="R115" s="613"/>
      <c r="S115" s="613"/>
      <c r="T115" s="613"/>
      <c r="U115" s="451"/>
      <c r="V115" s="466"/>
      <c r="W115" s="619"/>
    </row>
    <row r="116" spans="1:23">
      <c r="A116" s="454">
        <v>55</v>
      </c>
      <c r="B116" s="509" t="s">
        <v>395</v>
      </c>
      <c r="C116" s="462" t="s">
        <v>533</v>
      </c>
      <c r="D116" s="511" t="s">
        <v>239</v>
      </c>
      <c r="E116" s="463">
        <v>1</v>
      </c>
      <c r="F116" s="633">
        <v>0</v>
      </c>
      <c r="G116" s="460">
        <v>355320</v>
      </c>
      <c r="H116" s="633">
        <v>0</v>
      </c>
      <c r="I116" s="460">
        <v>1</v>
      </c>
      <c r="J116" s="460">
        <v>1</v>
      </c>
      <c r="K116" s="460">
        <v>1</v>
      </c>
      <c r="L116" s="467" t="s">
        <v>6</v>
      </c>
      <c r="M116" s="467" t="s">
        <v>6</v>
      </c>
      <c r="N116" s="460" t="s">
        <v>6</v>
      </c>
      <c r="O116" s="460">
        <v>12000</v>
      </c>
      <c r="P116" s="460">
        <v>12000</v>
      </c>
      <c r="Q116" s="460">
        <v>12000</v>
      </c>
      <c r="R116" s="460">
        <f>G116+H116+O116</f>
        <v>367320</v>
      </c>
      <c r="S116" s="460">
        <f>G116+O116</f>
        <v>367320</v>
      </c>
      <c r="T116" s="630">
        <f>S116+P116</f>
        <v>379320</v>
      </c>
      <c r="U116" s="630">
        <f>T116+Q116</f>
        <v>391320</v>
      </c>
      <c r="V116" s="630">
        <f t="shared" ref="V116" si="1">U116+R116</f>
        <v>758640</v>
      </c>
      <c r="W116" s="629" t="s">
        <v>351</v>
      </c>
    </row>
    <row r="117" spans="1:23">
      <c r="A117" s="447"/>
      <c r="B117" s="507" t="s">
        <v>33</v>
      </c>
      <c r="C117" s="449" t="s">
        <v>281</v>
      </c>
      <c r="D117" s="530"/>
      <c r="E117" s="453"/>
      <c r="F117" s="453"/>
      <c r="G117" s="613"/>
      <c r="H117" s="613"/>
      <c r="I117" s="613"/>
      <c r="J117" s="613"/>
      <c r="K117" s="613"/>
      <c r="L117" s="678" t="s">
        <v>511</v>
      </c>
      <c r="M117" s="679"/>
      <c r="N117" s="680"/>
      <c r="O117" s="613"/>
      <c r="P117" s="613"/>
      <c r="Q117" s="613"/>
      <c r="R117" s="613"/>
      <c r="S117" s="613"/>
      <c r="T117" s="614"/>
      <c r="U117" s="615"/>
      <c r="V117" s="464"/>
      <c r="W117" s="619" t="s">
        <v>512</v>
      </c>
    </row>
    <row r="118" spans="1:23">
      <c r="A118" s="477">
        <v>56</v>
      </c>
      <c r="B118" s="479" t="s">
        <v>536</v>
      </c>
      <c r="C118" s="462" t="s">
        <v>442</v>
      </c>
      <c r="D118" s="462" t="s">
        <v>539</v>
      </c>
      <c r="E118" s="608">
        <v>1</v>
      </c>
      <c r="F118" s="620">
        <v>0</v>
      </c>
      <c r="G118" s="620">
        <v>0</v>
      </c>
      <c r="H118" s="609">
        <v>0</v>
      </c>
      <c r="I118" s="610">
        <v>1</v>
      </c>
      <c r="J118" s="610">
        <v>1</v>
      </c>
      <c r="K118" s="610">
        <v>1</v>
      </c>
      <c r="L118" s="621" t="s">
        <v>38</v>
      </c>
      <c r="M118" s="610" t="s">
        <v>6</v>
      </c>
      <c r="N118" s="610" t="s">
        <v>6</v>
      </c>
      <c r="O118" s="611">
        <v>297900</v>
      </c>
      <c r="P118" s="611">
        <v>9720</v>
      </c>
      <c r="Q118" s="611">
        <v>9720</v>
      </c>
      <c r="R118" s="608">
        <f>G118+H118+O118</f>
        <v>297900</v>
      </c>
      <c r="S118" s="608">
        <f>O118</f>
        <v>297900</v>
      </c>
      <c r="T118" s="612">
        <f>S118+P118</f>
        <v>307620</v>
      </c>
      <c r="U118" s="612">
        <f>T118+Q118</f>
        <v>317340</v>
      </c>
      <c r="V118" s="481">
        <f>U118+R118</f>
        <v>615240</v>
      </c>
      <c r="W118" s="634" t="s">
        <v>378</v>
      </c>
    </row>
    <row r="119" spans="1:23">
      <c r="A119" s="531"/>
      <c r="B119" s="532" t="s">
        <v>33</v>
      </c>
      <c r="C119" s="449" t="s">
        <v>286</v>
      </c>
      <c r="D119" s="533"/>
      <c r="E119" s="613"/>
      <c r="F119" s="622"/>
      <c r="G119" s="622"/>
      <c r="H119" s="613"/>
      <c r="I119" s="613"/>
      <c r="J119" s="613"/>
      <c r="K119" s="613"/>
      <c r="L119" s="635"/>
      <c r="M119" s="635"/>
      <c r="N119" s="635"/>
      <c r="O119" s="613"/>
      <c r="P119" s="613"/>
      <c r="Q119" s="613"/>
      <c r="R119" s="613"/>
      <c r="S119" s="613"/>
      <c r="T119" s="614"/>
      <c r="U119" s="636"/>
      <c r="V119" s="450"/>
      <c r="W119" s="619"/>
    </row>
    <row r="120" spans="1:23">
      <c r="A120" s="440"/>
      <c r="B120" s="562" t="s">
        <v>303</v>
      </c>
      <c r="C120" s="445"/>
      <c r="D120" s="445"/>
      <c r="E120" s="445"/>
      <c r="F120" s="445"/>
      <c r="G120" s="445"/>
      <c r="H120" s="445"/>
      <c r="I120" s="445"/>
      <c r="J120" s="445"/>
      <c r="K120" s="445"/>
      <c r="L120" s="445"/>
      <c r="M120" s="445"/>
      <c r="N120" s="445"/>
      <c r="O120" s="445"/>
      <c r="P120" s="445"/>
      <c r="Q120" s="445"/>
      <c r="R120" s="445"/>
      <c r="S120" s="445"/>
      <c r="T120" s="445"/>
      <c r="U120" s="445"/>
      <c r="V120" s="445"/>
      <c r="W120" s="506"/>
    </row>
    <row r="121" spans="1:23">
      <c r="A121" s="454">
        <v>57</v>
      </c>
      <c r="B121" s="509" t="s">
        <v>454</v>
      </c>
      <c r="C121" s="462" t="s">
        <v>375</v>
      </c>
      <c r="D121" s="511" t="s">
        <v>240</v>
      </c>
      <c r="E121" s="463">
        <v>1</v>
      </c>
      <c r="F121" s="463">
        <v>1</v>
      </c>
      <c r="G121" s="460">
        <f>(34680*12)</f>
        <v>416160</v>
      </c>
      <c r="H121" s="460">
        <f>3500*12</f>
        <v>42000</v>
      </c>
      <c r="I121" s="460">
        <v>1</v>
      </c>
      <c r="J121" s="460">
        <v>1</v>
      </c>
      <c r="K121" s="460">
        <v>1</v>
      </c>
      <c r="L121" s="460" t="s">
        <v>6</v>
      </c>
      <c r="M121" s="460" t="s">
        <v>201</v>
      </c>
      <c r="N121" s="460" t="s">
        <v>201</v>
      </c>
      <c r="O121" s="460">
        <v>13080</v>
      </c>
      <c r="P121" s="460">
        <v>13080</v>
      </c>
      <c r="Q121" s="460">
        <v>13200</v>
      </c>
      <c r="R121" s="460"/>
      <c r="S121" s="460">
        <f>G121+H121+O121</f>
        <v>471240</v>
      </c>
      <c r="T121" s="460">
        <f>S121+P121</f>
        <v>484320</v>
      </c>
      <c r="U121" s="464">
        <f>T121+Q121</f>
        <v>497520</v>
      </c>
      <c r="V121" s="464">
        <f>U121+R121</f>
        <v>497520</v>
      </c>
      <c r="W121" s="465" t="s">
        <v>534</v>
      </c>
    </row>
    <row r="122" spans="1:23">
      <c r="A122" s="447"/>
      <c r="B122" s="563" t="s">
        <v>455</v>
      </c>
      <c r="C122" s="449"/>
      <c r="D122" s="530"/>
      <c r="E122" s="453"/>
      <c r="F122" s="453"/>
      <c r="G122" s="484"/>
      <c r="H122" s="484"/>
      <c r="I122" s="450"/>
      <c r="J122" s="450"/>
      <c r="K122" s="450"/>
      <c r="L122" s="450"/>
      <c r="M122" s="450"/>
      <c r="N122" s="450"/>
      <c r="O122" s="450"/>
      <c r="P122" s="453"/>
      <c r="Q122" s="453"/>
      <c r="R122" s="453"/>
      <c r="S122" s="453"/>
      <c r="T122" s="453"/>
      <c r="U122" s="453"/>
      <c r="V122" s="453"/>
      <c r="W122" s="508"/>
    </row>
    <row r="123" spans="1:23">
      <c r="A123" s="477">
        <v>58</v>
      </c>
      <c r="B123" s="479" t="s">
        <v>538</v>
      </c>
      <c r="C123" s="462" t="s">
        <v>442</v>
      </c>
      <c r="D123" s="462" t="s">
        <v>537</v>
      </c>
      <c r="E123" s="608">
        <v>1</v>
      </c>
      <c r="F123" s="620">
        <v>0</v>
      </c>
      <c r="G123" s="620">
        <v>0</v>
      </c>
      <c r="H123" s="609">
        <v>0</v>
      </c>
      <c r="I123" s="610">
        <v>1</v>
      </c>
      <c r="J123" s="610">
        <v>1</v>
      </c>
      <c r="K123" s="610">
        <v>1</v>
      </c>
      <c r="L123" s="621" t="s">
        <v>38</v>
      </c>
      <c r="M123" s="610" t="s">
        <v>6</v>
      </c>
      <c r="N123" s="610" t="s">
        <v>6</v>
      </c>
      <c r="O123" s="611">
        <v>297900</v>
      </c>
      <c r="P123" s="611">
        <v>9720</v>
      </c>
      <c r="Q123" s="611">
        <v>9720</v>
      </c>
      <c r="R123" s="608">
        <f>G123+H123+O123</f>
        <v>297900</v>
      </c>
      <c r="S123" s="608">
        <f>O123</f>
        <v>297900</v>
      </c>
      <c r="T123" s="612">
        <f>S123+P123</f>
        <v>307620</v>
      </c>
      <c r="U123" s="612">
        <f>T123+Q123</f>
        <v>317340</v>
      </c>
      <c r="V123" s="481">
        <f>U123+R123</f>
        <v>615240</v>
      </c>
      <c r="W123" s="634" t="s">
        <v>378</v>
      </c>
    </row>
    <row r="124" spans="1:23">
      <c r="A124" s="531"/>
      <c r="B124" s="532" t="s">
        <v>33</v>
      </c>
      <c r="C124" s="449" t="s">
        <v>286</v>
      </c>
      <c r="D124" s="533"/>
      <c r="E124" s="613"/>
      <c r="F124" s="622"/>
      <c r="G124" s="622"/>
      <c r="H124" s="613"/>
      <c r="I124" s="613"/>
      <c r="J124" s="613"/>
      <c r="K124" s="613"/>
      <c r="L124" s="635"/>
      <c r="M124" s="635"/>
      <c r="N124" s="635"/>
      <c r="O124" s="613"/>
      <c r="P124" s="613"/>
      <c r="Q124" s="613"/>
      <c r="R124" s="613"/>
      <c r="S124" s="613"/>
      <c r="T124" s="614"/>
      <c r="U124" s="636"/>
      <c r="V124" s="450"/>
      <c r="W124" s="619"/>
    </row>
    <row r="125" spans="1:23">
      <c r="A125" s="440"/>
      <c r="B125" s="562" t="s">
        <v>163</v>
      </c>
      <c r="C125" s="445"/>
      <c r="D125" s="445"/>
      <c r="E125" s="445"/>
      <c r="F125" s="445"/>
      <c r="G125" s="445"/>
      <c r="H125" s="445"/>
      <c r="I125" s="445"/>
      <c r="J125" s="445"/>
      <c r="K125" s="445"/>
      <c r="L125" s="445"/>
      <c r="M125" s="445"/>
      <c r="N125" s="445"/>
      <c r="O125" s="445"/>
      <c r="P125" s="445"/>
      <c r="Q125" s="445"/>
      <c r="R125" s="445"/>
      <c r="S125" s="445"/>
      <c r="T125" s="445"/>
      <c r="U125" s="445"/>
      <c r="V125" s="445"/>
      <c r="W125" s="506"/>
    </row>
    <row r="126" spans="1:23">
      <c r="A126" s="454">
        <v>59</v>
      </c>
      <c r="B126" s="509" t="s">
        <v>401</v>
      </c>
      <c r="C126" s="462" t="s">
        <v>281</v>
      </c>
      <c r="D126" s="511" t="s">
        <v>225</v>
      </c>
      <c r="E126" s="463">
        <v>1</v>
      </c>
      <c r="F126" s="463">
        <v>1</v>
      </c>
      <c r="G126" s="460">
        <f>(26980*12)</f>
        <v>323760</v>
      </c>
      <c r="H126" s="460"/>
      <c r="I126" s="460">
        <v>1</v>
      </c>
      <c r="J126" s="460">
        <v>1</v>
      </c>
      <c r="K126" s="460">
        <v>1</v>
      </c>
      <c r="L126" s="460" t="s">
        <v>201</v>
      </c>
      <c r="M126" s="460" t="s">
        <v>201</v>
      </c>
      <c r="N126" s="460" t="s">
        <v>201</v>
      </c>
      <c r="O126" s="460">
        <v>12600</v>
      </c>
      <c r="P126" s="460">
        <v>12960</v>
      </c>
      <c r="Q126" s="460">
        <v>13320</v>
      </c>
      <c r="R126" s="460"/>
      <c r="S126" s="460">
        <f>G126+O126</f>
        <v>336360</v>
      </c>
      <c r="T126" s="460">
        <f>S126+P126</f>
        <v>349320</v>
      </c>
      <c r="U126" s="464">
        <f>T126+Q126</f>
        <v>362640</v>
      </c>
      <c r="V126" s="464">
        <f>U126+R126</f>
        <v>362640</v>
      </c>
      <c r="W126" s="495" t="s">
        <v>535</v>
      </c>
    </row>
    <row r="127" spans="1:23">
      <c r="A127" s="447"/>
      <c r="B127" s="563" t="s">
        <v>456</v>
      </c>
      <c r="C127" s="449"/>
      <c r="D127" s="530"/>
      <c r="E127" s="453"/>
      <c r="F127" s="453"/>
      <c r="G127" s="484"/>
      <c r="H127" s="484"/>
      <c r="I127" s="450"/>
      <c r="J127" s="450"/>
      <c r="K127" s="450"/>
      <c r="L127" s="450"/>
      <c r="M127" s="450"/>
      <c r="N127" s="450"/>
      <c r="O127" s="450"/>
      <c r="P127" s="453"/>
      <c r="Q127" s="453"/>
      <c r="R127" s="453"/>
      <c r="S127" s="453"/>
      <c r="T127" s="453"/>
      <c r="U127" s="453"/>
      <c r="V127" s="453"/>
      <c r="W127" s="508"/>
    </row>
    <row r="128" spans="1:23">
      <c r="A128" s="521"/>
      <c r="B128" s="649"/>
      <c r="C128" s="650"/>
      <c r="D128" s="651"/>
      <c r="E128" s="652"/>
      <c r="F128" s="652"/>
      <c r="G128" s="523"/>
      <c r="H128" s="523"/>
      <c r="I128" s="653"/>
      <c r="J128" s="653"/>
      <c r="K128" s="653"/>
      <c r="L128" s="653"/>
      <c r="M128" s="653"/>
      <c r="N128" s="653"/>
      <c r="O128" s="653"/>
      <c r="P128" s="652"/>
      <c r="Q128" s="652"/>
      <c r="R128" s="652"/>
      <c r="S128" s="652"/>
      <c r="T128" s="652"/>
      <c r="U128" s="652"/>
      <c r="V128" s="652"/>
      <c r="W128" s="654"/>
    </row>
    <row r="129" spans="1:25">
      <c r="A129" s="592"/>
      <c r="B129" s="572"/>
      <c r="C129" s="655"/>
      <c r="D129" s="656"/>
      <c r="E129" s="657"/>
      <c r="F129" s="657"/>
      <c r="G129" s="658"/>
      <c r="H129" s="658"/>
      <c r="I129" s="659"/>
      <c r="J129" s="659"/>
      <c r="K129" s="659"/>
      <c r="L129" s="659"/>
      <c r="M129" s="659"/>
      <c r="N129" s="659"/>
      <c r="O129" s="659"/>
      <c r="P129" s="657"/>
      <c r="Q129" s="657"/>
      <c r="R129" s="657"/>
      <c r="S129" s="657"/>
      <c r="T129" s="657"/>
      <c r="U129" s="657"/>
      <c r="V129" s="657"/>
      <c r="W129" s="660"/>
    </row>
    <row r="130" spans="1:25">
      <c r="A130" s="592"/>
      <c r="B130" s="572"/>
      <c r="C130" s="655"/>
      <c r="D130" s="656"/>
      <c r="E130" s="657"/>
      <c r="F130" s="657"/>
      <c r="G130" s="658"/>
      <c r="H130" s="658"/>
      <c r="I130" s="659"/>
      <c r="J130" s="659"/>
      <c r="K130" s="659"/>
      <c r="L130" s="659"/>
      <c r="M130" s="659"/>
      <c r="N130" s="659"/>
      <c r="O130" s="659"/>
      <c r="P130" s="657"/>
      <c r="Q130" s="657"/>
      <c r="R130" s="657"/>
      <c r="S130" s="657"/>
      <c r="T130" s="657"/>
      <c r="U130" s="657"/>
      <c r="V130" s="657"/>
      <c r="W130" s="660"/>
    </row>
    <row r="131" spans="1:25">
      <c r="A131" s="564" t="s">
        <v>380</v>
      </c>
      <c r="B131" s="661" t="s">
        <v>128</v>
      </c>
      <c r="C131" s="662"/>
      <c r="D131" s="551"/>
      <c r="E131" s="568">
        <f>SUM(E6:E126)</f>
        <v>59</v>
      </c>
      <c r="F131" s="568">
        <f>SUM(F6:F127)</f>
        <v>40</v>
      </c>
      <c r="G131" s="568">
        <f>SUM(G6:G126)</f>
        <v>10577220</v>
      </c>
      <c r="H131" s="568">
        <f>SUM(H6:H127)</f>
        <v>480000</v>
      </c>
      <c r="I131" s="568">
        <f>SUM(I6:I127)</f>
        <v>59</v>
      </c>
      <c r="J131" s="568">
        <f>SUM(J6:J126)</f>
        <v>59</v>
      </c>
      <c r="K131" s="568">
        <f>SUM(K6:K126)</f>
        <v>59</v>
      </c>
      <c r="L131" s="663" t="s">
        <v>562</v>
      </c>
      <c r="M131" s="664" t="s">
        <v>201</v>
      </c>
      <c r="N131" s="664" t="s">
        <v>201</v>
      </c>
      <c r="O131" s="664">
        <f t="shared" ref="O131:V131" si="2">SUM(O6:O126)</f>
        <v>1499400</v>
      </c>
      <c r="P131" s="568">
        <f t="shared" si="2"/>
        <v>411060</v>
      </c>
      <c r="Q131" s="568">
        <f t="shared" si="2"/>
        <v>418500</v>
      </c>
      <c r="R131" s="568">
        <f t="shared" si="2"/>
        <v>4446180</v>
      </c>
      <c r="S131" s="568">
        <f t="shared" si="2"/>
        <v>12556620</v>
      </c>
      <c r="T131" s="568">
        <f t="shared" si="2"/>
        <v>12967680</v>
      </c>
      <c r="U131" s="568">
        <f t="shared" si="2"/>
        <v>13327860</v>
      </c>
      <c r="V131" s="568">
        <f t="shared" si="2"/>
        <v>16663200</v>
      </c>
      <c r="W131" s="665"/>
    </row>
    <row r="132" spans="1:25">
      <c r="A132" s="564" t="s">
        <v>381</v>
      </c>
      <c r="B132" s="565" t="s">
        <v>563</v>
      </c>
      <c r="C132" s="566"/>
      <c r="D132" s="565"/>
      <c r="E132" s="566"/>
      <c r="F132" s="566"/>
      <c r="G132" s="567">
        <f>SUM(G6:G127)</f>
        <v>10577220</v>
      </c>
      <c r="H132" s="567"/>
      <c r="I132" s="567"/>
      <c r="J132" s="567"/>
      <c r="K132" s="567"/>
      <c r="L132" s="567"/>
      <c r="M132" s="567"/>
      <c r="N132" s="567"/>
      <c r="O132" s="567"/>
      <c r="P132" s="568"/>
      <c r="Q132" s="568"/>
      <c r="R132" s="568"/>
      <c r="S132" s="568">
        <f>S131*15/100</f>
        <v>1883493</v>
      </c>
      <c r="T132" s="568">
        <f>T131*15/100</f>
        <v>1945152</v>
      </c>
      <c r="U132" s="568">
        <f>U131*15/100</f>
        <v>1999179</v>
      </c>
      <c r="V132" s="568">
        <f>V131*20/100</f>
        <v>3332640</v>
      </c>
      <c r="W132" s="569"/>
    </row>
    <row r="133" spans="1:25">
      <c r="A133" s="564" t="s">
        <v>382</v>
      </c>
      <c r="B133" s="565" t="s">
        <v>457</v>
      </c>
      <c r="C133" s="566"/>
      <c r="D133" s="565"/>
      <c r="E133" s="566"/>
      <c r="F133" s="566"/>
      <c r="G133" s="567"/>
      <c r="H133" s="567"/>
      <c r="I133" s="567"/>
      <c r="J133" s="567"/>
      <c r="K133" s="567"/>
      <c r="L133" s="567"/>
      <c r="M133" s="567"/>
      <c r="N133" s="567"/>
      <c r="O133" s="567"/>
      <c r="P133" s="568"/>
      <c r="Q133" s="568"/>
      <c r="R133" s="568"/>
      <c r="S133" s="568">
        <f>SUM(S131:S132)</f>
        <v>14440113</v>
      </c>
      <c r="T133" s="568">
        <f>T131+T132</f>
        <v>14912832</v>
      </c>
      <c r="U133" s="568">
        <f>U131+U132</f>
        <v>15327039</v>
      </c>
      <c r="V133" s="568">
        <f>V131+V132</f>
        <v>19995840</v>
      </c>
      <c r="W133" s="569"/>
    </row>
    <row r="134" spans="1:25">
      <c r="A134" s="564" t="s">
        <v>542</v>
      </c>
      <c r="B134" s="687" t="s">
        <v>458</v>
      </c>
      <c r="C134" s="688"/>
      <c r="D134" s="688"/>
      <c r="E134" s="688"/>
      <c r="F134" s="688"/>
      <c r="G134" s="688"/>
      <c r="H134" s="688"/>
      <c r="I134" s="688"/>
      <c r="J134" s="688"/>
      <c r="K134" s="688"/>
      <c r="L134" s="688"/>
      <c r="M134" s="688"/>
      <c r="N134" s="688"/>
      <c r="O134" s="688"/>
      <c r="P134" s="688"/>
      <c r="Q134" s="688"/>
      <c r="R134" s="689"/>
      <c r="S134" s="571">
        <f>S133*100/C141</f>
        <v>28.651017857142858</v>
      </c>
      <c r="T134" s="571">
        <f>T133*100/C142</f>
        <v>28.179954648526078</v>
      </c>
      <c r="U134" s="571">
        <f>U133*100/C143</f>
        <v>27.583484504913077</v>
      </c>
      <c r="V134" s="570">
        <f>V133*100/50400000</f>
        <v>39.674285714285716</v>
      </c>
      <c r="W134" s="569"/>
    </row>
    <row r="135" spans="1:25" s="580" customFormat="1">
      <c r="A135" s="564" t="s">
        <v>545</v>
      </c>
      <c r="B135" s="681" t="s">
        <v>543</v>
      </c>
      <c r="C135" s="682"/>
      <c r="D135" s="682"/>
      <c r="E135" s="682"/>
      <c r="F135" s="682"/>
      <c r="G135" s="682"/>
      <c r="H135" s="682"/>
      <c r="I135" s="682"/>
      <c r="J135" s="682"/>
      <c r="K135" s="682"/>
      <c r="L135" s="682"/>
      <c r="M135" s="682"/>
      <c r="N135" s="682"/>
      <c r="O135" s="682"/>
      <c r="P135" s="682"/>
      <c r="Q135" s="682"/>
      <c r="R135" s="683"/>
      <c r="S135" s="571">
        <f>S133*100/C145</f>
        <v>42.154796807587338</v>
      </c>
      <c r="T135" s="571">
        <f>T133*100/C146</f>
        <v>40.551581687218238</v>
      </c>
      <c r="U135" s="571">
        <f>U133*100/C147</f>
        <v>38.880420750681679</v>
      </c>
      <c r="V135" s="570">
        <f>V134*100/50400000</f>
        <v>7.8718820861678002E-5</v>
      </c>
      <c r="W135" s="569"/>
      <c r="X135" s="579"/>
      <c r="Y135" s="579"/>
    </row>
    <row r="136" spans="1:25" s="580" customFormat="1">
      <c r="A136" s="573" t="s">
        <v>491</v>
      </c>
      <c r="B136" s="648" t="s">
        <v>9</v>
      </c>
      <c r="C136" s="575"/>
      <c r="D136" s="574"/>
      <c r="E136" s="576"/>
      <c r="F136" s="576"/>
      <c r="G136" s="576"/>
      <c r="H136" s="576"/>
      <c r="I136" s="577"/>
      <c r="J136" s="576"/>
      <c r="K136" s="576"/>
      <c r="L136" s="576"/>
      <c r="M136" s="576"/>
      <c r="N136" s="576"/>
      <c r="O136" s="576"/>
      <c r="P136" s="576"/>
      <c r="Q136" s="578"/>
      <c r="R136" s="579"/>
      <c r="S136" s="579"/>
      <c r="T136" s="579"/>
      <c r="U136" s="577"/>
      <c r="V136" s="578"/>
      <c r="W136" s="579"/>
      <c r="X136" s="579" t="s">
        <v>51</v>
      </c>
      <c r="Y136" s="579"/>
    </row>
    <row r="137" spans="1:25" s="580" customFormat="1">
      <c r="A137" s="576"/>
      <c r="B137" s="581" t="s">
        <v>10</v>
      </c>
      <c r="C137" s="581"/>
      <c r="D137" s="581" t="s">
        <v>379</v>
      </c>
      <c r="E137" s="581"/>
      <c r="F137" s="581"/>
      <c r="G137" s="581"/>
      <c r="H137" s="581"/>
      <c r="I137" s="581"/>
      <c r="J137" s="581"/>
      <c r="K137" s="581"/>
      <c r="L137" s="581"/>
      <c r="M137" s="581"/>
      <c r="N137" s="581"/>
      <c r="O137" s="581"/>
      <c r="P137" s="581"/>
      <c r="Q137" s="581"/>
      <c r="R137" s="581"/>
      <c r="S137" s="581"/>
      <c r="T137" s="579"/>
      <c r="U137" s="577"/>
      <c r="V137" s="578"/>
      <c r="W137" s="579"/>
      <c r="X137" s="582"/>
      <c r="Y137" s="579"/>
    </row>
    <row r="138" spans="1:25" s="580" customFormat="1">
      <c r="A138" s="576"/>
      <c r="B138" s="581" t="s">
        <v>176</v>
      </c>
      <c r="C138" s="581"/>
      <c r="D138" s="690" t="s">
        <v>11</v>
      </c>
      <c r="E138" s="690"/>
      <c r="F138" s="691" t="s">
        <v>564</v>
      </c>
      <c r="G138" s="691"/>
      <c r="H138" s="691"/>
      <c r="I138" s="691"/>
      <c r="J138" s="691"/>
      <c r="K138" s="691"/>
      <c r="L138" s="691"/>
      <c r="M138" s="691"/>
      <c r="N138" s="691"/>
      <c r="O138" s="691"/>
      <c r="P138" s="691"/>
      <c r="Q138" s="691"/>
      <c r="R138" s="579"/>
      <c r="S138" s="579"/>
      <c r="T138" s="579"/>
      <c r="U138" s="577"/>
      <c r="V138" s="578"/>
      <c r="W138" s="579"/>
      <c r="X138" s="579"/>
      <c r="Y138" s="579"/>
    </row>
    <row r="139" spans="1:25" s="580" customFormat="1">
      <c r="A139" s="576"/>
      <c r="B139" s="583" t="s">
        <v>178</v>
      </c>
      <c r="C139" s="581"/>
      <c r="D139" s="583" t="s">
        <v>364</v>
      </c>
      <c r="E139" s="584"/>
      <c r="F139" s="584"/>
      <c r="G139" s="584"/>
      <c r="H139" s="584"/>
      <c r="I139" s="585"/>
      <c r="J139" s="584"/>
      <c r="K139" s="584"/>
      <c r="L139" s="584"/>
      <c r="M139" s="584"/>
      <c r="N139" s="584"/>
      <c r="O139" s="584"/>
      <c r="P139" s="584"/>
      <c r="Q139" s="578"/>
      <c r="R139" s="676"/>
      <c r="S139" s="676"/>
      <c r="T139" s="676"/>
      <c r="U139" s="676"/>
      <c r="V139" s="676"/>
      <c r="W139" s="676"/>
      <c r="X139" s="579"/>
      <c r="Y139" s="579"/>
    </row>
    <row r="140" spans="1:25" s="580" customFormat="1">
      <c r="A140" s="576"/>
      <c r="B140" s="583"/>
      <c r="C140" s="581"/>
      <c r="D140" s="583"/>
      <c r="E140" s="584"/>
      <c r="F140" s="584"/>
      <c r="G140" s="584"/>
      <c r="H140" s="584"/>
      <c r="I140" s="585"/>
      <c r="J140" s="584"/>
      <c r="K140" s="584"/>
      <c r="L140" s="584"/>
      <c r="M140" s="584"/>
      <c r="N140" s="584"/>
      <c r="O140" s="584"/>
      <c r="P140" s="584"/>
      <c r="Q140" s="578"/>
      <c r="R140" s="586"/>
      <c r="S140" s="586"/>
      <c r="T140" s="586"/>
      <c r="U140" s="586"/>
      <c r="V140" s="586"/>
      <c r="W140" s="586"/>
      <c r="X140" s="579"/>
      <c r="Y140" s="579"/>
    </row>
    <row r="141" spans="1:25" s="580" customFormat="1">
      <c r="A141" s="576"/>
      <c r="B141" s="591" t="s">
        <v>550</v>
      </c>
      <c r="C141" s="671">
        <v>50400000</v>
      </c>
      <c r="D141" s="671"/>
      <c r="E141" s="672" t="s">
        <v>553</v>
      </c>
      <c r="F141" s="672"/>
      <c r="G141" s="672"/>
      <c r="H141" s="672"/>
      <c r="I141" s="672"/>
      <c r="J141" s="672"/>
      <c r="K141" s="672"/>
      <c r="L141" s="672"/>
      <c r="M141" s="672"/>
      <c r="N141" s="584"/>
      <c r="O141" s="584"/>
      <c r="P141" s="584"/>
      <c r="Q141" s="578"/>
      <c r="R141" s="586"/>
      <c r="S141" s="586"/>
      <c r="T141" s="586"/>
      <c r="U141" s="586"/>
      <c r="V141" s="586"/>
      <c r="W141" s="586"/>
      <c r="X141" s="579"/>
      <c r="Y141" s="579"/>
    </row>
    <row r="142" spans="1:25" s="580" customFormat="1">
      <c r="A142" s="576"/>
      <c r="B142" s="591" t="s">
        <v>551</v>
      </c>
      <c r="C142" s="671">
        <v>52920000</v>
      </c>
      <c r="D142" s="671"/>
      <c r="E142" s="677" t="s">
        <v>546</v>
      </c>
      <c r="F142" s="677"/>
      <c r="G142" s="677"/>
      <c r="H142" s="677"/>
      <c r="I142" s="585"/>
      <c r="J142" s="584"/>
      <c r="K142" s="584"/>
      <c r="L142" s="584"/>
      <c r="M142" s="584"/>
      <c r="N142" s="584"/>
      <c r="O142" s="584"/>
      <c r="P142" s="584"/>
      <c r="Q142" s="578"/>
      <c r="R142" s="587"/>
      <c r="S142" s="587"/>
      <c r="T142" s="587"/>
      <c r="U142" s="586"/>
      <c r="V142" s="586"/>
      <c r="W142" s="587"/>
      <c r="X142" s="579"/>
      <c r="Y142" s="579"/>
    </row>
    <row r="143" spans="1:25" s="580" customFormat="1">
      <c r="A143" s="576"/>
      <c r="B143" s="591" t="s">
        <v>552</v>
      </c>
      <c r="C143" s="671">
        <v>55566000</v>
      </c>
      <c r="D143" s="671"/>
      <c r="E143" s="644" t="s">
        <v>547</v>
      </c>
      <c r="F143" s="644"/>
      <c r="G143" s="644"/>
      <c r="H143" s="645"/>
      <c r="I143" s="585"/>
      <c r="J143" s="584"/>
      <c r="K143" s="584"/>
      <c r="L143" s="584"/>
      <c r="M143" s="584"/>
      <c r="N143" s="584"/>
      <c r="O143" s="584"/>
      <c r="P143" s="584"/>
      <c r="Q143" s="578"/>
      <c r="R143" s="587"/>
      <c r="S143" s="587"/>
      <c r="T143" s="587"/>
      <c r="U143" s="586"/>
      <c r="V143" s="586"/>
      <c r="W143" s="587"/>
      <c r="X143" s="579"/>
      <c r="Y143" s="579"/>
    </row>
    <row r="144" spans="1:25" s="580" customFormat="1">
      <c r="A144" s="602"/>
      <c r="B144" s="646" t="s">
        <v>548</v>
      </c>
      <c r="C144" s="647" t="s">
        <v>549</v>
      </c>
      <c r="D144" s="641"/>
      <c r="E144" s="642"/>
      <c r="F144" s="642"/>
      <c r="G144" s="642"/>
      <c r="H144" s="642"/>
      <c r="I144" s="643"/>
      <c r="J144" s="606"/>
      <c r="K144" s="606"/>
      <c r="L144" s="606"/>
      <c r="M144" s="606"/>
      <c r="N144" s="606"/>
      <c r="O144" s="606"/>
      <c r="P144" s="606"/>
      <c r="Q144" s="578"/>
      <c r="R144" s="587"/>
      <c r="S144" s="587"/>
      <c r="T144" s="587"/>
      <c r="U144" s="601"/>
      <c r="V144" s="601"/>
      <c r="W144" s="587"/>
      <c r="X144" s="579"/>
      <c r="Y144" s="579"/>
    </row>
    <row r="145" spans="1:27" s="580" customFormat="1">
      <c r="A145" s="602"/>
      <c r="B145" s="603" t="s">
        <v>556</v>
      </c>
      <c r="C145" s="671">
        <v>34254970</v>
      </c>
      <c r="D145" s="675"/>
      <c r="E145" s="674" t="s">
        <v>557</v>
      </c>
      <c r="F145" s="674"/>
      <c r="G145" s="674"/>
      <c r="H145" s="674"/>
      <c r="I145" s="674"/>
      <c r="J145" s="674"/>
      <c r="K145" s="674"/>
      <c r="L145" s="606"/>
      <c r="M145" s="606"/>
      <c r="N145" s="606"/>
      <c r="O145" s="606"/>
      <c r="P145" s="606"/>
      <c r="Q145" s="578"/>
      <c r="R145" s="587"/>
      <c r="S145" s="587"/>
      <c r="T145" s="587"/>
      <c r="U145" s="601"/>
      <c r="V145" s="601"/>
      <c r="W145" s="587"/>
      <c r="X145" s="579"/>
      <c r="Y145" s="579"/>
    </row>
    <row r="146" spans="1:27" s="580" customFormat="1">
      <c r="A146" s="602"/>
      <c r="B146" s="591" t="s">
        <v>551</v>
      </c>
      <c r="C146" s="671">
        <v>36774970</v>
      </c>
      <c r="D146" s="675"/>
      <c r="E146" s="674" t="s">
        <v>558</v>
      </c>
      <c r="F146" s="674"/>
      <c r="G146" s="674"/>
      <c r="H146" s="674"/>
      <c r="I146" s="674"/>
      <c r="J146" s="674"/>
      <c r="K146" s="674"/>
      <c r="L146" s="606"/>
      <c r="M146" s="606"/>
      <c r="N146" s="606"/>
      <c r="O146" s="606"/>
      <c r="P146" s="606"/>
      <c r="Q146" s="578"/>
      <c r="R146" s="587"/>
      <c r="S146" s="587"/>
      <c r="T146" s="587"/>
      <c r="U146" s="601"/>
      <c r="V146" s="601"/>
      <c r="W146" s="587"/>
      <c r="X146" s="579"/>
      <c r="Y146" s="579"/>
    </row>
    <row r="147" spans="1:27" s="580" customFormat="1">
      <c r="A147" s="602"/>
      <c r="B147" s="591" t="s">
        <v>559</v>
      </c>
      <c r="C147" s="671">
        <v>39420970</v>
      </c>
      <c r="D147" s="675"/>
      <c r="E147" s="674" t="s">
        <v>560</v>
      </c>
      <c r="F147" s="674"/>
      <c r="G147" s="674"/>
      <c r="H147" s="674"/>
      <c r="I147" s="674"/>
      <c r="J147" s="674"/>
      <c r="K147" s="674"/>
      <c r="L147" s="606"/>
      <c r="M147" s="606"/>
      <c r="N147" s="606"/>
      <c r="O147" s="606"/>
      <c r="P147" s="606"/>
      <c r="Q147" s="578"/>
      <c r="R147" s="587"/>
      <c r="S147" s="587"/>
      <c r="T147" s="587"/>
      <c r="U147" s="586"/>
      <c r="V147" s="586"/>
      <c r="W147" s="587"/>
      <c r="X147" s="579"/>
      <c r="Y147" s="579"/>
    </row>
    <row r="148" spans="1:27" s="580" customFormat="1">
      <c r="A148" s="602"/>
      <c r="B148" s="647" t="s">
        <v>554</v>
      </c>
      <c r="C148" s="591"/>
      <c r="D148" s="591"/>
      <c r="E148" s="606"/>
      <c r="F148" s="606"/>
      <c r="G148" s="606"/>
      <c r="H148" s="606"/>
      <c r="I148" s="585"/>
      <c r="J148" s="606"/>
      <c r="K148" s="606"/>
      <c r="L148" s="606"/>
      <c r="M148" s="606"/>
      <c r="N148" s="606"/>
      <c r="O148" s="606"/>
      <c r="P148" s="606"/>
      <c r="Q148" s="578"/>
      <c r="R148" s="587"/>
      <c r="S148" s="587"/>
      <c r="T148" s="587"/>
      <c r="U148" s="601"/>
      <c r="V148" s="601"/>
      <c r="W148" s="587"/>
      <c r="X148" s="579"/>
      <c r="Y148" s="579"/>
    </row>
    <row r="149" spans="1:27" s="580" customFormat="1">
      <c r="A149" s="602"/>
      <c r="B149" s="605" t="s">
        <v>555</v>
      </c>
      <c r="C149" s="591"/>
      <c r="D149" s="591"/>
      <c r="E149" s="606"/>
      <c r="F149" s="673" t="s">
        <v>555</v>
      </c>
      <c r="G149" s="673"/>
      <c r="H149" s="673"/>
      <c r="I149" s="673"/>
      <c r="J149" s="673"/>
      <c r="K149" s="673"/>
      <c r="L149" s="673"/>
      <c r="M149" s="606"/>
      <c r="N149" s="606"/>
      <c r="O149" s="673" t="s">
        <v>555</v>
      </c>
      <c r="P149" s="673"/>
      <c r="Q149" s="673"/>
      <c r="R149" s="673"/>
      <c r="S149" s="673"/>
      <c r="T149" s="673"/>
      <c r="U149" s="601"/>
      <c r="V149" s="601"/>
      <c r="W149" s="587"/>
      <c r="X149" s="579"/>
      <c r="Y149" s="579"/>
    </row>
    <row r="150" spans="1:27" s="580" customFormat="1" ht="23.25" customHeight="1">
      <c r="A150" s="602"/>
      <c r="B150" s="605"/>
      <c r="C150" s="591"/>
      <c r="D150" s="591"/>
      <c r="E150" s="606"/>
      <c r="F150" s="606"/>
      <c r="G150" s="606"/>
      <c r="H150" s="606"/>
      <c r="I150" s="606"/>
      <c r="J150" s="606"/>
      <c r="K150" s="606"/>
      <c r="L150" s="606"/>
      <c r="M150" s="606"/>
      <c r="N150" s="606"/>
      <c r="O150" s="606"/>
      <c r="P150" s="606"/>
      <c r="Q150" s="606"/>
      <c r="R150" s="606"/>
      <c r="S150" s="606"/>
      <c r="T150" s="606"/>
      <c r="U150" s="601"/>
      <c r="V150" s="601"/>
      <c r="W150" s="587"/>
      <c r="X150" s="579"/>
      <c r="Y150" s="579"/>
    </row>
    <row r="151" spans="1:27" s="580" customFormat="1" ht="23.25" customHeight="1">
      <c r="A151" s="576"/>
      <c r="B151" s="591"/>
      <c r="C151" s="588"/>
      <c r="D151" s="588"/>
      <c r="E151" s="584"/>
      <c r="F151" s="584"/>
      <c r="G151" s="584"/>
      <c r="H151" s="584"/>
      <c r="I151" s="585"/>
      <c r="J151" s="584"/>
      <c r="K151" s="584"/>
      <c r="L151" s="584"/>
      <c r="M151" s="584"/>
      <c r="N151" s="584"/>
      <c r="O151" s="584"/>
      <c r="P151" s="584"/>
      <c r="Q151" s="578"/>
      <c r="R151" s="587"/>
      <c r="S151" s="601"/>
      <c r="T151" s="601"/>
      <c r="U151" s="601"/>
      <c r="V151" s="601"/>
      <c r="W151" s="601"/>
      <c r="X151" s="579"/>
      <c r="Y151" s="579"/>
    </row>
    <row r="152" spans="1:27" s="580" customFormat="1" ht="23.25" customHeight="1">
      <c r="A152" s="576"/>
      <c r="B152" s="605" t="s">
        <v>544</v>
      </c>
      <c r="E152" s="584"/>
      <c r="F152" s="676" t="s">
        <v>331</v>
      </c>
      <c r="G152" s="676"/>
      <c r="H152" s="676"/>
      <c r="I152" s="676"/>
      <c r="J152" s="676"/>
      <c r="K152" s="676"/>
      <c r="L152" s="676"/>
      <c r="M152" s="591"/>
      <c r="N152" s="591"/>
      <c r="O152" s="676" t="s">
        <v>331</v>
      </c>
      <c r="P152" s="676"/>
      <c r="Q152" s="676"/>
      <c r="R152" s="676"/>
      <c r="S152" s="676"/>
      <c r="T152" s="676"/>
      <c r="U152" s="601"/>
      <c r="V152" s="601"/>
      <c r="W152" s="601"/>
      <c r="X152" s="590"/>
      <c r="Y152" s="590"/>
      <c r="Z152" s="590"/>
      <c r="AA152" s="590"/>
    </row>
    <row r="153" spans="1:27" s="580" customFormat="1" ht="23.25" customHeight="1">
      <c r="A153" s="576"/>
      <c r="B153" s="605" t="s">
        <v>129</v>
      </c>
      <c r="E153" s="584"/>
      <c r="F153" s="590" t="s">
        <v>324</v>
      </c>
      <c r="G153" s="590"/>
      <c r="H153" s="590"/>
      <c r="I153" s="591"/>
      <c r="J153" s="591"/>
      <c r="K153" s="591"/>
      <c r="L153" s="591"/>
      <c r="M153" s="591"/>
      <c r="N153" s="591"/>
      <c r="O153" s="676" t="s">
        <v>324</v>
      </c>
      <c r="P153" s="676"/>
      <c r="Q153" s="676"/>
      <c r="R153" s="676"/>
      <c r="S153" s="676"/>
      <c r="T153" s="676"/>
      <c r="U153" s="605"/>
      <c r="V153" s="605"/>
      <c r="W153" s="605"/>
      <c r="X153" s="590"/>
      <c r="Y153" s="590"/>
      <c r="Z153" s="590"/>
      <c r="AA153" s="590"/>
    </row>
    <row r="154" spans="1:27" s="580" customFormat="1" ht="23.25" customHeight="1">
      <c r="A154" s="576"/>
      <c r="E154" s="584"/>
      <c r="F154" s="670" t="s">
        <v>325</v>
      </c>
      <c r="G154" s="670"/>
      <c r="H154" s="670"/>
      <c r="I154" s="670"/>
      <c r="J154" s="670"/>
      <c r="K154" s="670"/>
      <c r="L154" s="670"/>
      <c r="M154" s="591"/>
      <c r="N154" s="591"/>
      <c r="O154" s="670" t="s">
        <v>325</v>
      </c>
      <c r="P154" s="670"/>
      <c r="Q154" s="670"/>
      <c r="R154" s="670"/>
      <c r="S154" s="670"/>
      <c r="T154" s="670"/>
      <c r="U154" s="605"/>
      <c r="V154" s="605"/>
      <c r="W154" s="605"/>
      <c r="X154" s="605"/>
      <c r="Y154" s="605"/>
      <c r="Z154" s="591"/>
      <c r="AA154" s="591"/>
    </row>
    <row r="155" spans="1:27" s="580" customFormat="1" ht="23.25" customHeight="1">
      <c r="A155" s="576"/>
      <c r="C155" s="591"/>
      <c r="D155" s="591"/>
      <c r="E155" s="691"/>
      <c r="F155" s="691"/>
      <c r="G155" s="691"/>
      <c r="H155" s="691"/>
      <c r="I155" s="691"/>
      <c r="J155" s="591"/>
      <c r="K155" s="589"/>
      <c r="L155" s="589"/>
      <c r="M155" s="589"/>
      <c r="N155" s="589"/>
      <c r="O155" s="670" t="s">
        <v>372</v>
      </c>
      <c r="P155" s="670"/>
      <c r="Q155" s="670"/>
      <c r="R155" s="670"/>
      <c r="S155" s="670"/>
      <c r="T155" s="670"/>
      <c r="U155" s="590"/>
      <c r="V155" s="605"/>
      <c r="W155" s="605"/>
      <c r="X155" s="573"/>
      <c r="Y155" s="573"/>
      <c r="Z155" s="591"/>
      <c r="AA155" s="591"/>
    </row>
    <row r="156" spans="1:27" s="580" customFormat="1" ht="23.25" customHeight="1">
      <c r="A156" s="576"/>
      <c r="B156" s="591"/>
      <c r="C156" s="592"/>
      <c r="E156" s="591"/>
      <c r="F156" s="589"/>
      <c r="G156" s="589"/>
      <c r="H156" s="589"/>
      <c r="I156" s="589"/>
      <c r="J156" s="589"/>
      <c r="K156" s="589"/>
      <c r="L156" s="576"/>
      <c r="M156" s="576"/>
      <c r="N156" s="576"/>
      <c r="O156" s="576"/>
      <c r="P156" s="590"/>
      <c r="Q156" s="590"/>
      <c r="R156" s="590"/>
      <c r="S156" s="590"/>
      <c r="T156" s="590"/>
      <c r="U156" s="590"/>
      <c r="V156" s="573"/>
      <c r="W156" s="573"/>
      <c r="X156" s="573"/>
      <c r="Y156" s="573"/>
      <c r="Z156" s="591"/>
      <c r="AA156" s="591"/>
    </row>
    <row r="157" spans="1:27" s="580" customFormat="1" ht="23.25" customHeight="1">
      <c r="A157" s="576"/>
      <c r="B157" s="592"/>
      <c r="C157" s="592"/>
      <c r="E157" s="591"/>
      <c r="F157" s="589"/>
      <c r="G157" s="589"/>
      <c r="H157" s="589"/>
      <c r="I157" s="589"/>
      <c r="J157" s="589"/>
      <c r="K157" s="589"/>
      <c r="L157" s="576"/>
      <c r="M157" s="576"/>
      <c r="N157" s="576"/>
      <c r="O157" s="576"/>
      <c r="P157" s="590"/>
      <c r="Q157" s="590"/>
      <c r="R157" s="590"/>
      <c r="S157" s="590"/>
      <c r="T157" s="590"/>
      <c r="U157" s="590"/>
      <c r="V157" s="573"/>
      <c r="W157" s="573"/>
      <c r="X157" s="573"/>
      <c r="Y157" s="573"/>
      <c r="Z157" s="591"/>
      <c r="AA157" s="591"/>
    </row>
    <row r="158" spans="1:27" s="580" customFormat="1" ht="23.25" customHeight="1">
      <c r="A158" s="576"/>
      <c r="B158" s="592"/>
      <c r="C158" s="592"/>
      <c r="E158" s="591"/>
      <c r="F158" s="589"/>
      <c r="G158" s="589"/>
      <c r="H158" s="589"/>
      <c r="I158" s="589"/>
      <c r="J158" s="589"/>
      <c r="K158" s="589"/>
      <c r="L158" s="576"/>
      <c r="M158" s="576"/>
      <c r="N158" s="576"/>
      <c r="O158" s="576"/>
      <c r="P158" s="590"/>
      <c r="Q158" s="590"/>
      <c r="R158" s="590"/>
      <c r="S158" s="590"/>
      <c r="T158" s="590"/>
      <c r="U158" s="590"/>
      <c r="V158" s="573"/>
      <c r="W158" s="573"/>
      <c r="X158" s="573"/>
      <c r="Y158" s="573"/>
      <c r="Z158" s="591"/>
      <c r="AA158" s="591"/>
    </row>
    <row r="159" spans="1:27" s="580" customFormat="1" ht="23.25" customHeight="1">
      <c r="A159" s="576"/>
      <c r="B159" s="592"/>
      <c r="C159" s="592"/>
      <c r="E159" s="591"/>
      <c r="F159" s="589"/>
      <c r="G159" s="589"/>
      <c r="H159" s="589"/>
      <c r="I159" s="589"/>
      <c r="J159" s="589"/>
      <c r="K159" s="589"/>
      <c r="L159" s="576"/>
      <c r="M159" s="576"/>
      <c r="N159" s="576"/>
      <c r="O159" s="576"/>
      <c r="P159" s="590"/>
      <c r="Q159" s="590"/>
      <c r="R159" s="590"/>
      <c r="S159" s="590"/>
      <c r="T159" s="590"/>
      <c r="U159" s="590"/>
      <c r="V159" s="573"/>
      <c r="W159" s="573"/>
      <c r="X159" s="573"/>
      <c r="Y159" s="573"/>
      <c r="Z159" s="591"/>
      <c r="AA159" s="591"/>
    </row>
    <row r="160" spans="1:27" s="580" customFormat="1" ht="23.25" customHeight="1">
      <c r="A160" s="576"/>
      <c r="B160" s="592"/>
      <c r="C160" s="592"/>
      <c r="E160" s="591"/>
      <c r="F160" s="589"/>
      <c r="G160" s="589"/>
      <c r="H160" s="589"/>
      <c r="I160" s="589"/>
      <c r="J160" s="589"/>
      <c r="K160" s="589"/>
      <c r="L160" s="576"/>
      <c r="M160" s="576"/>
      <c r="N160" s="576"/>
      <c r="O160" s="576"/>
      <c r="P160" s="590"/>
      <c r="Q160" s="590"/>
      <c r="R160" s="590"/>
      <c r="S160" s="590"/>
      <c r="T160" s="590"/>
      <c r="U160" s="590"/>
      <c r="V160" s="573"/>
      <c r="W160" s="573"/>
      <c r="X160" s="573"/>
      <c r="Y160" s="573"/>
      <c r="Z160" s="591"/>
      <c r="AA160" s="591"/>
    </row>
    <row r="161" spans="1:27" s="580" customFormat="1" ht="23.25" customHeight="1">
      <c r="A161" s="576"/>
      <c r="B161" s="592"/>
      <c r="C161" s="592"/>
      <c r="E161" s="591"/>
      <c r="F161" s="589"/>
      <c r="G161" s="589"/>
      <c r="H161" s="589"/>
      <c r="I161" s="589"/>
      <c r="J161" s="589"/>
      <c r="K161" s="589"/>
      <c r="L161" s="576"/>
      <c r="M161" s="576"/>
      <c r="N161" s="576"/>
      <c r="O161" s="576"/>
      <c r="P161" s="590"/>
      <c r="Q161" s="590"/>
      <c r="R161" s="590"/>
      <c r="S161" s="590"/>
      <c r="T161" s="590"/>
      <c r="U161" s="590"/>
      <c r="V161" s="573"/>
      <c r="W161" s="573"/>
      <c r="X161" s="573"/>
      <c r="Y161" s="573"/>
      <c r="Z161" s="591"/>
      <c r="AA161" s="591"/>
    </row>
    <row r="162" spans="1:27" s="580" customFormat="1" ht="23.25" customHeight="1">
      <c r="A162" s="576"/>
      <c r="B162" s="592"/>
      <c r="C162" s="592"/>
      <c r="E162" s="591"/>
      <c r="F162" s="589"/>
      <c r="G162" s="589"/>
      <c r="H162" s="589"/>
      <c r="I162" s="589"/>
      <c r="J162" s="589"/>
      <c r="K162" s="589"/>
      <c r="L162" s="576"/>
      <c r="M162" s="576"/>
      <c r="N162" s="576"/>
      <c r="O162" s="576"/>
      <c r="P162" s="590"/>
      <c r="Q162" s="590"/>
      <c r="R162" s="590"/>
      <c r="S162" s="590"/>
      <c r="T162" s="590"/>
      <c r="U162" s="590"/>
      <c r="V162" s="573"/>
      <c r="W162" s="573"/>
      <c r="X162" s="573"/>
      <c r="Y162" s="573"/>
      <c r="Z162" s="591"/>
      <c r="AA162" s="591"/>
    </row>
    <row r="163" spans="1:27" s="580" customFormat="1" ht="23.25" customHeight="1">
      <c r="A163" s="576"/>
      <c r="B163" s="592"/>
      <c r="C163" s="592"/>
      <c r="E163" s="591"/>
      <c r="F163" s="589"/>
      <c r="G163" s="589"/>
      <c r="H163" s="589"/>
      <c r="I163" s="589"/>
      <c r="J163" s="589"/>
      <c r="K163" s="589"/>
      <c r="L163" s="576"/>
      <c r="M163" s="576"/>
      <c r="N163" s="576"/>
      <c r="O163" s="576"/>
      <c r="P163" s="590"/>
      <c r="Q163" s="590"/>
      <c r="R163" s="590"/>
      <c r="S163" s="590"/>
      <c r="T163" s="590"/>
      <c r="U163" s="590"/>
      <c r="V163" s="573"/>
      <c r="W163" s="573"/>
      <c r="X163" s="573"/>
      <c r="Y163" s="573"/>
      <c r="Z163" s="591"/>
      <c r="AA163" s="591"/>
    </row>
    <row r="164" spans="1:27" s="580" customFormat="1" ht="23.25" customHeight="1">
      <c r="A164" s="576"/>
      <c r="B164" s="592"/>
      <c r="C164" s="592"/>
      <c r="E164" s="591"/>
      <c r="F164" s="589"/>
      <c r="G164" s="589"/>
      <c r="H164" s="589"/>
      <c r="I164" s="589"/>
      <c r="J164" s="589"/>
      <c r="K164" s="589"/>
      <c r="L164" s="576"/>
      <c r="M164" s="576"/>
      <c r="N164" s="576"/>
      <c r="O164" s="576"/>
      <c r="P164" s="590"/>
      <c r="Q164" s="590"/>
      <c r="R164" s="590"/>
      <c r="S164" s="590"/>
      <c r="T164" s="590"/>
      <c r="U164" s="590"/>
      <c r="V164" s="573"/>
      <c r="W164" s="573"/>
      <c r="X164" s="573"/>
      <c r="Y164" s="573"/>
      <c r="Z164" s="591"/>
      <c r="AA164" s="591"/>
    </row>
    <row r="165" spans="1:27" s="580" customFormat="1" ht="23.25" customHeight="1">
      <c r="A165" s="576"/>
      <c r="B165" s="592"/>
      <c r="C165" s="592"/>
      <c r="E165" s="591"/>
      <c r="F165" s="589"/>
      <c r="G165" s="589"/>
      <c r="H165" s="589"/>
      <c r="I165" s="589"/>
      <c r="J165" s="589"/>
      <c r="K165" s="589"/>
      <c r="L165" s="576"/>
      <c r="M165" s="576"/>
      <c r="N165" s="576"/>
      <c r="O165" s="576"/>
      <c r="P165" s="590"/>
      <c r="Q165" s="590"/>
      <c r="R165" s="590"/>
      <c r="S165" s="590"/>
      <c r="T165" s="590"/>
      <c r="U165" s="590"/>
      <c r="V165" s="573"/>
      <c r="W165" s="573"/>
      <c r="X165" s="573"/>
      <c r="Y165" s="573"/>
      <c r="Z165" s="591"/>
      <c r="AA165" s="591"/>
    </row>
    <row r="166" spans="1:27" s="580" customFormat="1" ht="23.25" customHeight="1">
      <c r="A166" s="576"/>
      <c r="B166" s="592"/>
      <c r="C166" s="592"/>
      <c r="E166" s="591"/>
      <c r="F166" s="589"/>
      <c r="G166" s="589"/>
      <c r="H166" s="589"/>
      <c r="I166" s="589"/>
      <c r="J166" s="589"/>
      <c r="K166" s="589"/>
      <c r="L166" s="576"/>
      <c r="M166" s="576"/>
      <c r="N166" s="576"/>
      <c r="O166" s="576"/>
      <c r="P166" s="590"/>
      <c r="Q166" s="590"/>
      <c r="R166" s="590"/>
      <c r="S166" s="590"/>
      <c r="T166" s="590"/>
      <c r="U166" s="590"/>
      <c r="V166" s="573"/>
      <c r="W166" s="573"/>
      <c r="X166" s="573"/>
      <c r="Y166" s="573"/>
      <c r="Z166" s="591"/>
      <c r="AA166" s="591"/>
    </row>
    <row r="167" spans="1:27" s="580" customFormat="1" ht="23.25" customHeight="1">
      <c r="A167" s="576"/>
      <c r="B167" s="592"/>
      <c r="C167" s="592"/>
      <c r="E167" s="591"/>
      <c r="F167" s="589"/>
      <c r="G167" s="589"/>
      <c r="H167" s="589"/>
      <c r="I167" s="589"/>
      <c r="J167" s="589"/>
      <c r="K167" s="589"/>
      <c r="L167" s="576"/>
      <c r="M167" s="576"/>
      <c r="N167" s="576"/>
      <c r="O167" s="576"/>
      <c r="P167" s="590"/>
      <c r="Q167" s="590"/>
      <c r="R167" s="590"/>
      <c r="S167" s="590"/>
      <c r="T167" s="590"/>
      <c r="U167" s="590"/>
      <c r="V167" s="573"/>
      <c r="W167" s="573"/>
      <c r="X167" s="573"/>
      <c r="Y167" s="573"/>
      <c r="Z167" s="591"/>
      <c r="AA167" s="591"/>
    </row>
    <row r="168" spans="1:27" s="580" customFormat="1" ht="23.25" customHeight="1">
      <c r="A168" s="576"/>
      <c r="B168" s="592"/>
      <c r="C168" s="592"/>
      <c r="E168" s="591"/>
      <c r="F168" s="589"/>
      <c r="G168" s="589"/>
      <c r="H168" s="589"/>
      <c r="I168" s="589"/>
      <c r="J168" s="589"/>
      <c r="K168" s="589"/>
      <c r="L168" s="576"/>
      <c r="M168" s="576"/>
      <c r="N168" s="576"/>
      <c r="O168" s="576"/>
      <c r="P168" s="590"/>
      <c r="Q168" s="590"/>
      <c r="R168" s="590"/>
      <c r="S168" s="590"/>
      <c r="T168" s="590"/>
      <c r="U168" s="590"/>
      <c r="V168" s="573"/>
      <c r="W168" s="573"/>
      <c r="X168" s="573"/>
      <c r="Y168" s="573"/>
      <c r="Z168" s="591"/>
      <c r="AA168" s="591"/>
    </row>
    <row r="169" spans="1:27" s="580" customFormat="1" ht="23.25" customHeight="1">
      <c r="A169" s="576"/>
      <c r="B169" s="592"/>
      <c r="C169" s="592"/>
      <c r="E169" s="591"/>
      <c r="F169" s="589"/>
      <c r="G169" s="589"/>
      <c r="H169" s="589"/>
      <c r="I169" s="589"/>
      <c r="J169" s="589"/>
      <c r="K169" s="589"/>
      <c r="L169" s="576"/>
      <c r="M169" s="576"/>
      <c r="N169" s="576"/>
      <c r="O169" s="576"/>
      <c r="P169" s="590"/>
      <c r="Q169" s="590"/>
      <c r="R169" s="590"/>
      <c r="S169" s="590"/>
      <c r="T169" s="590"/>
      <c r="U169" s="590"/>
      <c r="V169" s="573"/>
      <c r="W169" s="573"/>
      <c r="X169" s="573"/>
      <c r="Y169" s="573"/>
      <c r="Z169" s="591"/>
      <c r="AA169" s="591"/>
    </row>
    <row r="170" spans="1:27" s="580" customFormat="1" ht="23.25" customHeight="1">
      <c r="A170" s="576"/>
      <c r="B170" s="592"/>
      <c r="C170" s="592"/>
      <c r="E170" s="591"/>
      <c r="F170" s="589"/>
      <c r="G170" s="589"/>
      <c r="H170" s="589"/>
      <c r="I170" s="589"/>
      <c r="J170" s="589"/>
      <c r="K170" s="589"/>
      <c r="L170" s="576"/>
      <c r="M170" s="576"/>
      <c r="N170" s="576"/>
      <c r="O170" s="576"/>
      <c r="P170" s="590"/>
      <c r="Q170" s="590"/>
      <c r="R170" s="590"/>
      <c r="S170" s="590"/>
      <c r="T170" s="590"/>
      <c r="U170" s="590"/>
      <c r="V170" s="573"/>
      <c r="W170" s="573"/>
      <c r="X170" s="573"/>
      <c r="Y170" s="573"/>
      <c r="Z170" s="591"/>
      <c r="AA170" s="591"/>
    </row>
    <row r="171" spans="1:27" s="580" customFormat="1" ht="23.25" customHeight="1">
      <c r="A171" s="576"/>
      <c r="B171" s="592"/>
      <c r="C171" s="592"/>
      <c r="E171" s="591"/>
      <c r="F171" s="589"/>
      <c r="G171" s="589"/>
      <c r="H171" s="589"/>
      <c r="I171" s="589"/>
      <c r="J171" s="589"/>
      <c r="K171" s="589"/>
      <c r="L171" s="576"/>
      <c r="M171" s="576"/>
      <c r="N171" s="576"/>
      <c r="O171" s="576"/>
      <c r="P171" s="590"/>
      <c r="Q171" s="590"/>
      <c r="R171" s="590"/>
      <c r="S171" s="590"/>
      <c r="T171" s="590"/>
      <c r="U171" s="590"/>
      <c r="V171" s="573"/>
      <c r="W171" s="573"/>
      <c r="X171" s="573"/>
      <c r="Y171" s="573"/>
      <c r="Z171" s="591"/>
      <c r="AA171" s="591"/>
    </row>
    <row r="172" spans="1:27" ht="23.25" customHeight="1">
      <c r="A172" s="576"/>
      <c r="B172" s="592"/>
      <c r="C172" s="592"/>
      <c r="D172" s="580"/>
      <c r="E172" s="591"/>
      <c r="F172" s="589"/>
      <c r="G172" s="589"/>
      <c r="H172" s="589"/>
      <c r="I172" s="589"/>
      <c r="J172" s="589"/>
      <c r="K172" s="589"/>
      <c r="L172" s="576"/>
      <c r="M172" s="576"/>
      <c r="N172" s="576"/>
      <c r="O172" s="576"/>
      <c r="P172" s="590"/>
      <c r="Q172" s="590"/>
      <c r="R172" s="590"/>
      <c r="S172" s="590"/>
      <c r="T172" s="590"/>
      <c r="U172" s="590"/>
      <c r="V172" s="573"/>
      <c r="W172" s="573"/>
    </row>
    <row r="173" spans="1:27" ht="23.25" customHeight="1">
      <c r="A173" s="576"/>
      <c r="B173" s="592"/>
      <c r="C173" s="592"/>
      <c r="D173" s="580"/>
      <c r="E173" s="591"/>
      <c r="F173" s="589"/>
      <c r="G173" s="589"/>
      <c r="H173" s="589"/>
      <c r="I173" s="589"/>
      <c r="J173" s="589"/>
      <c r="K173" s="589"/>
      <c r="L173" s="576"/>
      <c r="M173" s="576"/>
      <c r="N173" s="576"/>
      <c r="O173" s="576"/>
      <c r="P173" s="590"/>
      <c r="Q173" s="590"/>
      <c r="R173" s="590"/>
      <c r="S173" s="604"/>
      <c r="T173" s="604"/>
      <c r="U173" s="604"/>
      <c r="V173" s="604"/>
      <c r="W173" s="604"/>
    </row>
    <row r="174" spans="1:27" ht="23.25" customHeight="1">
      <c r="A174" s="593"/>
      <c r="B174" s="592"/>
      <c r="C174" s="604"/>
      <c r="D174" s="604"/>
      <c r="E174" s="604"/>
      <c r="F174" s="604"/>
      <c r="G174" s="604"/>
      <c r="H174" s="604"/>
      <c r="I174" s="604"/>
      <c r="J174" s="604"/>
      <c r="K174" s="604"/>
      <c r="L174" s="604"/>
      <c r="M174" s="604"/>
      <c r="N174" s="604"/>
      <c r="O174" s="604"/>
      <c r="P174" s="604"/>
      <c r="Q174" s="604"/>
      <c r="R174" s="604"/>
      <c r="S174" s="604"/>
      <c r="T174" s="604"/>
      <c r="U174" s="604"/>
      <c r="V174" s="604"/>
      <c r="W174" s="604"/>
    </row>
    <row r="175" spans="1:27" ht="23.25" customHeight="1">
      <c r="A175" s="593"/>
      <c r="B175" s="604" t="s">
        <v>492</v>
      </c>
      <c r="C175" s="604"/>
      <c r="D175" s="604"/>
      <c r="E175" s="604"/>
      <c r="F175" s="604"/>
      <c r="G175" s="604"/>
      <c r="H175" s="604"/>
      <c r="I175" s="604"/>
      <c r="J175" s="604"/>
      <c r="K175" s="604"/>
      <c r="L175" s="604"/>
      <c r="M175" s="604"/>
      <c r="N175" s="604"/>
      <c r="O175" s="604"/>
      <c r="P175" s="604"/>
      <c r="Q175" s="604"/>
      <c r="R175" s="604"/>
      <c r="S175" s="604"/>
      <c r="T175" s="604"/>
      <c r="U175" s="604"/>
      <c r="V175" s="604"/>
      <c r="W175" s="604"/>
    </row>
    <row r="176" spans="1:27" ht="23.25" customHeight="1">
      <c r="A176" s="593"/>
      <c r="B176" s="604" t="s">
        <v>493</v>
      </c>
      <c r="C176" s="604"/>
      <c r="D176" s="604"/>
      <c r="E176" s="604"/>
      <c r="F176" s="604"/>
      <c r="G176" s="604"/>
      <c r="H176" s="604"/>
      <c r="I176" s="604"/>
      <c r="J176" s="604"/>
      <c r="K176" s="604"/>
      <c r="L176" s="604"/>
      <c r="M176" s="604"/>
      <c r="N176" s="604"/>
      <c r="O176" s="604"/>
      <c r="P176" s="604"/>
      <c r="Q176" s="604"/>
      <c r="R176" s="604"/>
      <c r="S176" s="604"/>
      <c r="T176" s="604"/>
      <c r="U176" s="604"/>
      <c r="V176" s="604"/>
      <c r="W176" s="604"/>
    </row>
    <row r="177" spans="1:23" ht="23.25" customHeight="1">
      <c r="A177" s="593"/>
      <c r="B177" s="604" t="s">
        <v>460</v>
      </c>
      <c r="C177" s="604"/>
      <c r="D177" s="604"/>
      <c r="E177" s="604"/>
      <c r="F177" s="604"/>
      <c r="G177" s="604"/>
      <c r="H177" s="604"/>
      <c r="I177" s="604"/>
      <c r="J177" s="604"/>
      <c r="K177" s="604"/>
      <c r="L177" s="604"/>
      <c r="M177" s="604"/>
      <c r="N177" s="604"/>
      <c r="O177" s="604"/>
      <c r="P177" s="604"/>
      <c r="Q177" s="604"/>
      <c r="R177" s="604"/>
      <c r="S177" s="604"/>
      <c r="T177" s="604"/>
      <c r="U177" s="604"/>
      <c r="V177" s="604"/>
      <c r="W177" s="604"/>
    </row>
    <row r="178" spans="1:23" ht="23.25" customHeight="1">
      <c r="A178" s="593"/>
      <c r="B178" s="604" t="s">
        <v>461</v>
      </c>
      <c r="C178" s="604"/>
      <c r="D178" s="604"/>
      <c r="E178" s="604"/>
      <c r="F178" s="604"/>
      <c r="G178" s="604"/>
      <c r="H178" s="604"/>
      <c r="I178" s="604"/>
      <c r="J178" s="604"/>
      <c r="K178" s="604"/>
      <c r="L178" s="604"/>
      <c r="M178" s="604"/>
      <c r="N178" s="604"/>
      <c r="O178" s="604"/>
      <c r="P178" s="604"/>
      <c r="Q178" s="604"/>
      <c r="R178" s="604"/>
      <c r="S178" s="604"/>
      <c r="T178" s="604"/>
      <c r="U178" s="604"/>
      <c r="V178" s="604"/>
      <c r="W178" s="604"/>
    </row>
    <row r="179" spans="1:23" ht="23.25" customHeight="1">
      <c r="A179" s="593"/>
      <c r="B179" s="604" t="s">
        <v>462</v>
      </c>
      <c r="C179" s="604"/>
      <c r="D179" s="604"/>
      <c r="E179" s="604"/>
      <c r="F179" s="604"/>
      <c r="G179" s="604"/>
      <c r="H179" s="604"/>
      <c r="I179" s="604"/>
      <c r="J179" s="604"/>
      <c r="K179" s="604"/>
      <c r="L179" s="604"/>
      <c r="M179" s="604"/>
      <c r="N179" s="604"/>
      <c r="O179" s="604"/>
      <c r="P179" s="604"/>
      <c r="Q179" s="604"/>
      <c r="R179" s="604"/>
      <c r="S179" s="604"/>
      <c r="T179" s="604"/>
      <c r="U179" s="604"/>
      <c r="V179" s="604"/>
      <c r="W179" s="604"/>
    </row>
    <row r="180" spans="1:23" ht="23.25" customHeight="1">
      <c r="A180" s="593"/>
      <c r="B180" s="604" t="s">
        <v>463</v>
      </c>
      <c r="C180" s="604"/>
      <c r="D180" s="604"/>
      <c r="E180" s="604"/>
      <c r="F180" s="604"/>
      <c r="G180" s="604"/>
      <c r="H180" s="604"/>
      <c r="I180" s="604"/>
      <c r="J180" s="604"/>
      <c r="K180" s="604"/>
      <c r="L180" s="604"/>
      <c r="M180" s="604"/>
      <c r="N180" s="604"/>
      <c r="O180" s="604"/>
      <c r="P180" s="604"/>
      <c r="Q180" s="604"/>
      <c r="R180" s="604"/>
      <c r="S180" s="604"/>
      <c r="T180" s="604"/>
      <c r="U180" s="604"/>
      <c r="V180" s="604"/>
      <c r="W180" s="604"/>
    </row>
    <row r="181" spans="1:23" ht="23.25" customHeight="1">
      <c r="A181" s="593"/>
      <c r="B181" s="604" t="s">
        <v>464</v>
      </c>
      <c r="C181" s="604"/>
      <c r="D181" s="604"/>
      <c r="E181" s="604"/>
      <c r="F181" s="604"/>
      <c r="G181" s="604"/>
      <c r="H181" s="604"/>
      <c r="I181" s="604"/>
      <c r="J181" s="604"/>
      <c r="K181" s="604"/>
      <c r="L181" s="604"/>
      <c r="M181" s="604"/>
      <c r="N181" s="604"/>
      <c r="O181" s="604"/>
      <c r="P181" s="604"/>
      <c r="Q181" s="604"/>
      <c r="R181" s="604"/>
      <c r="S181" s="607"/>
      <c r="T181" s="607"/>
      <c r="U181" s="607"/>
      <c r="V181" s="607"/>
      <c r="W181" s="607"/>
    </row>
    <row r="182" spans="1:23" ht="27.75">
      <c r="A182" s="593"/>
      <c r="B182" s="604" t="s">
        <v>465</v>
      </c>
      <c r="C182" s="607"/>
      <c r="D182" s="607"/>
      <c r="E182" s="607"/>
      <c r="F182" s="607"/>
      <c r="G182" s="607"/>
      <c r="H182" s="607"/>
      <c r="I182" s="607"/>
      <c r="J182" s="607"/>
      <c r="K182" s="607"/>
      <c r="L182" s="607"/>
      <c r="M182" s="607"/>
      <c r="N182" s="607"/>
      <c r="O182" s="607"/>
      <c r="P182" s="607"/>
      <c r="Q182" s="607"/>
      <c r="R182" s="607"/>
      <c r="S182" s="607"/>
      <c r="T182" s="607"/>
      <c r="U182" s="607"/>
      <c r="V182" s="607"/>
      <c r="W182" s="607"/>
    </row>
    <row r="183" spans="1:23" ht="27.75">
      <c r="A183" s="593"/>
      <c r="B183" s="607" t="s">
        <v>466</v>
      </c>
      <c r="C183" s="607"/>
      <c r="D183" s="607"/>
      <c r="E183" s="607"/>
      <c r="F183" s="607"/>
      <c r="G183" s="607"/>
      <c r="H183" s="607"/>
      <c r="I183" s="607"/>
      <c r="J183" s="607"/>
      <c r="K183" s="607"/>
      <c r="L183" s="607"/>
      <c r="M183" s="607"/>
      <c r="N183" s="607"/>
      <c r="O183" s="607"/>
      <c r="P183" s="607"/>
      <c r="Q183" s="607"/>
      <c r="R183" s="607"/>
      <c r="S183" s="607"/>
      <c r="T183" s="607"/>
      <c r="U183" s="607"/>
      <c r="V183" s="607"/>
      <c r="W183" s="607"/>
    </row>
    <row r="184" spans="1:23" ht="27.75">
      <c r="A184" s="593"/>
      <c r="B184" s="607" t="s">
        <v>467</v>
      </c>
      <c r="C184" s="607"/>
      <c r="D184" s="607"/>
      <c r="E184" s="607"/>
      <c r="F184" s="607"/>
      <c r="G184" s="607"/>
      <c r="H184" s="607"/>
      <c r="I184" s="607"/>
      <c r="J184" s="607"/>
      <c r="K184" s="607"/>
      <c r="L184" s="607"/>
      <c r="M184" s="607"/>
      <c r="N184" s="607"/>
      <c r="O184" s="607"/>
      <c r="P184" s="607"/>
      <c r="Q184" s="607"/>
      <c r="R184" s="607"/>
      <c r="S184" s="607"/>
      <c r="T184" s="607"/>
      <c r="U184" s="607"/>
      <c r="V184" s="607"/>
      <c r="W184" s="607"/>
    </row>
    <row r="185" spans="1:23" ht="27.75">
      <c r="A185" s="593"/>
      <c r="B185" s="607" t="s">
        <v>468</v>
      </c>
      <c r="C185" s="607"/>
      <c r="D185" s="607"/>
      <c r="E185" s="607"/>
      <c r="F185" s="607"/>
      <c r="G185" s="607"/>
      <c r="H185" s="607"/>
      <c r="I185" s="607"/>
      <c r="J185" s="607"/>
      <c r="K185" s="607"/>
      <c r="L185" s="607"/>
      <c r="M185" s="607"/>
      <c r="N185" s="607"/>
      <c r="O185" s="607"/>
      <c r="P185" s="607"/>
      <c r="Q185" s="607"/>
      <c r="R185" s="607"/>
      <c r="S185" s="607"/>
      <c r="T185" s="607"/>
      <c r="U185" s="607"/>
      <c r="V185" s="607"/>
      <c r="W185" s="607"/>
    </row>
    <row r="186" spans="1:23" ht="27.75">
      <c r="A186" s="593"/>
      <c r="B186" s="607" t="s">
        <v>469</v>
      </c>
      <c r="C186" s="607"/>
      <c r="D186" s="607"/>
      <c r="E186" s="607"/>
      <c r="F186" s="607"/>
      <c r="G186" s="607"/>
      <c r="H186" s="607"/>
      <c r="I186" s="607"/>
      <c r="J186" s="607"/>
      <c r="K186" s="607"/>
      <c r="L186" s="607"/>
      <c r="M186" s="607"/>
      <c r="N186" s="607"/>
      <c r="O186" s="607"/>
      <c r="P186" s="607"/>
      <c r="Q186" s="607"/>
      <c r="R186" s="607"/>
      <c r="S186" s="594"/>
      <c r="T186" s="594"/>
      <c r="U186" s="594"/>
      <c r="V186" s="594"/>
      <c r="W186" s="597"/>
    </row>
    <row r="187" spans="1:23" ht="27.75">
      <c r="A187" s="594"/>
      <c r="B187" s="607" t="s">
        <v>470</v>
      </c>
      <c r="C187" s="595"/>
      <c r="D187" s="596"/>
      <c r="E187" s="432" t="s">
        <v>471</v>
      </c>
      <c r="P187" s="594"/>
      <c r="Q187" s="594"/>
      <c r="R187" s="594"/>
      <c r="S187" s="594"/>
      <c r="T187" s="594"/>
      <c r="U187" s="594"/>
      <c r="V187" s="594"/>
      <c r="W187" s="597"/>
    </row>
    <row r="188" spans="1:23">
      <c r="A188" s="594"/>
      <c r="C188" s="595"/>
      <c r="D188" s="596"/>
      <c r="P188" s="594"/>
      <c r="Q188" s="594"/>
      <c r="R188" s="594"/>
      <c r="S188" s="594"/>
      <c r="T188" s="594"/>
      <c r="U188" s="594"/>
      <c r="V188" s="594"/>
      <c r="W188" s="597"/>
    </row>
    <row r="189" spans="1:23">
      <c r="A189" s="594"/>
      <c r="C189" s="595"/>
      <c r="D189" s="596"/>
      <c r="P189" s="594"/>
      <c r="Q189" s="594"/>
      <c r="R189" s="594"/>
      <c r="S189" s="594"/>
      <c r="T189" s="594"/>
      <c r="U189" s="594"/>
      <c r="V189" s="594"/>
      <c r="W189" s="597"/>
    </row>
    <row r="190" spans="1:23">
      <c r="A190" s="594"/>
      <c r="C190" s="595"/>
      <c r="D190" s="596"/>
      <c r="P190" s="594"/>
      <c r="Q190" s="594"/>
      <c r="R190" s="594"/>
      <c r="S190" s="594"/>
      <c r="T190" s="594"/>
      <c r="U190" s="594"/>
      <c r="V190" s="594"/>
      <c r="W190" s="597"/>
    </row>
    <row r="191" spans="1:23">
      <c r="A191" s="594"/>
      <c r="C191" s="595"/>
      <c r="D191" s="596"/>
      <c r="P191" s="594"/>
      <c r="Q191" s="594"/>
      <c r="R191" s="594"/>
      <c r="S191" s="594"/>
      <c r="T191" s="594"/>
      <c r="U191" s="594"/>
      <c r="V191" s="594"/>
      <c r="W191" s="597"/>
    </row>
    <row r="192" spans="1:23">
      <c r="A192" s="594"/>
      <c r="C192" s="595"/>
      <c r="D192" s="596"/>
      <c r="P192" s="594"/>
      <c r="Q192" s="594"/>
      <c r="R192" s="594"/>
      <c r="S192" s="594"/>
      <c r="T192" s="594"/>
      <c r="U192" s="594"/>
      <c r="V192" s="594"/>
      <c r="W192" s="597"/>
    </row>
    <row r="193" spans="1:23">
      <c r="A193" s="594"/>
      <c r="C193" s="595"/>
      <c r="D193" s="596"/>
      <c r="P193" s="594"/>
      <c r="Q193" s="594"/>
      <c r="R193" s="594"/>
      <c r="S193" s="594"/>
      <c r="T193" s="594"/>
      <c r="U193" s="594"/>
      <c r="V193" s="594"/>
      <c r="W193" s="597"/>
    </row>
    <row r="194" spans="1:23">
      <c r="A194" s="594"/>
      <c r="C194" s="595"/>
      <c r="D194" s="596"/>
      <c r="P194" s="594"/>
      <c r="Q194" s="594"/>
      <c r="R194" s="594"/>
      <c r="S194" s="594"/>
      <c r="T194" s="594"/>
      <c r="U194" s="594"/>
      <c r="V194" s="594"/>
      <c r="W194" s="597"/>
    </row>
    <row r="195" spans="1:23">
      <c r="A195" s="594"/>
      <c r="C195" s="595"/>
      <c r="D195" s="596"/>
      <c r="P195" s="594"/>
      <c r="Q195" s="594"/>
      <c r="R195" s="594"/>
      <c r="S195" s="594"/>
      <c r="T195" s="594"/>
      <c r="U195" s="594"/>
      <c r="V195" s="594"/>
      <c r="W195" s="597"/>
    </row>
    <row r="196" spans="1:23">
      <c r="A196" s="594"/>
      <c r="C196" s="595"/>
      <c r="D196" s="596"/>
      <c r="P196" s="594"/>
      <c r="Q196" s="594"/>
      <c r="R196" s="594"/>
    </row>
  </sheetData>
  <mergeCells count="58">
    <mergeCell ref="E155:I155"/>
    <mergeCell ref="A1:W1"/>
    <mergeCell ref="F2:G2"/>
    <mergeCell ref="I2:K2"/>
    <mergeCell ref="L2:N2"/>
    <mergeCell ref="O2:R3"/>
    <mergeCell ref="S2:V3"/>
    <mergeCell ref="F3:G3"/>
    <mergeCell ref="I3:K3"/>
    <mergeCell ref="L3:N3"/>
    <mergeCell ref="A2:A5"/>
    <mergeCell ref="I4:I5"/>
    <mergeCell ref="J4:J5"/>
    <mergeCell ref="K4:K5"/>
    <mergeCell ref="L4:L5"/>
    <mergeCell ref="M4:M5"/>
    <mergeCell ref="T4:T5"/>
    <mergeCell ref="U4:U5"/>
    <mergeCell ref="N4:N5"/>
    <mergeCell ref="O4:O5"/>
    <mergeCell ref="P4:P5"/>
    <mergeCell ref="Q4:Q5"/>
    <mergeCell ref="S4:S5"/>
    <mergeCell ref="O152:T152"/>
    <mergeCell ref="O153:T153"/>
    <mergeCell ref="L26:N26"/>
    <mergeCell ref="L24:N24"/>
    <mergeCell ref="L35:N35"/>
    <mergeCell ref="L41:N41"/>
    <mergeCell ref="L43:N43"/>
    <mergeCell ref="E142:H142"/>
    <mergeCell ref="L117:N117"/>
    <mergeCell ref="L49:N49"/>
    <mergeCell ref="B135:R135"/>
    <mergeCell ref="L51:N51"/>
    <mergeCell ref="L72:N72"/>
    <mergeCell ref="L75:N75"/>
    <mergeCell ref="L77:N77"/>
    <mergeCell ref="B134:R134"/>
    <mergeCell ref="D138:E138"/>
    <mergeCell ref="F138:Q138"/>
    <mergeCell ref="R139:W139"/>
    <mergeCell ref="O154:T154"/>
    <mergeCell ref="O155:T155"/>
    <mergeCell ref="C141:D141"/>
    <mergeCell ref="E141:M141"/>
    <mergeCell ref="C142:D142"/>
    <mergeCell ref="C143:D143"/>
    <mergeCell ref="F149:L149"/>
    <mergeCell ref="O149:T149"/>
    <mergeCell ref="E145:K145"/>
    <mergeCell ref="C145:D145"/>
    <mergeCell ref="E146:K146"/>
    <mergeCell ref="C146:D146"/>
    <mergeCell ref="E147:K147"/>
    <mergeCell ref="C147:D147"/>
    <mergeCell ref="F152:L152"/>
    <mergeCell ref="F154:L154"/>
  </mergeCells>
  <printOptions horizontalCentered="1"/>
  <pageMargins left="0" right="0" top="0.59055118110236227" bottom="0.19685039370078741" header="0.31496062992125984" footer="0.31496062992125984"/>
  <pageSetup paperSize="9" scale="77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07"/>
  <sheetViews>
    <sheetView topLeftCell="A86" zoomScale="140" zoomScaleNormal="140" zoomScaleSheetLayoutView="100" workbookViewId="0">
      <selection activeCell="B78" sqref="B78:B80"/>
    </sheetView>
  </sheetViews>
  <sheetFormatPr defaultRowHeight="24.95" customHeight="1"/>
  <cols>
    <col min="1" max="1" width="3.85546875" style="7" customWidth="1"/>
    <col min="2" max="2" width="17.42578125" style="7" customWidth="1"/>
    <col min="3" max="3" width="19.5703125" style="1" customWidth="1"/>
    <col min="4" max="4" width="17.140625" style="7" customWidth="1"/>
    <col min="5" max="5" width="12.5703125" style="7" customWidth="1"/>
    <col min="6" max="6" width="4.42578125" style="7" customWidth="1"/>
    <col min="7" max="7" width="3.85546875" style="7" customWidth="1"/>
    <col min="8" max="8" width="11.85546875" style="7" customWidth="1"/>
    <col min="9" max="10" width="4.5703125" style="7" bestFit="1" customWidth="1"/>
    <col min="11" max="11" width="4.85546875" style="7" customWidth="1"/>
    <col min="12" max="13" width="4.5703125" style="7" bestFit="1" customWidth="1"/>
    <col min="14" max="14" width="4.5703125" style="7" customWidth="1"/>
    <col min="15" max="16" width="8.42578125" style="21" customWidth="1"/>
    <col min="17" max="17" width="8.85546875" style="21" customWidth="1"/>
    <col min="18" max="18" width="9" style="22" hidden="1" customWidth="1"/>
    <col min="19" max="19" width="12" style="21" customWidth="1"/>
    <col min="20" max="20" width="11.7109375" style="21" customWidth="1"/>
    <col min="21" max="21" width="12.5703125" style="21" customWidth="1"/>
    <col min="22" max="22" width="12.85546875" style="1" customWidth="1"/>
    <col min="23" max="16384" width="9.140625" style="1"/>
  </cols>
  <sheetData>
    <row r="1" spans="1:26" s="3" customFormat="1" ht="27.75" customHeight="1">
      <c r="A1" s="733" t="s">
        <v>213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733"/>
      <c r="P1" s="733"/>
      <c r="Q1" s="733"/>
      <c r="R1" s="733"/>
      <c r="S1" s="733"/>
      <c r="T1" s="733"/>
      <c r="U1" s="733"/>
    </row>
    <row r="2" spans="1:26" s="7" customFormat="1" ht="27.75" customHeight="1">
      <c r="A2" s="734" t="s">
        <v>0</v>
      </c>
      <c r="B2" s="734" t="s">
        <v>371</v>
      </c>
      <c r="C2" s="734" t="s">
        <v>1</v>
      </c>
      <c r="D2" s="734" t="s">
        <v>69</v>
      </c>
      <c r="E2" s="721" t="s">
        <v>65</v>
      </c>
      <c r="F2" s="738" t="s">
        <v>315</v>
      </c>
      <c r="G2" s="741" t="s">
        <v>22</v>
      </c>
      <c r="H2" s="742"/>
      <c r="I2" s="743" t="s">
        <v>235</v>
      </c>
      <c r="J2" s="744"/>
      <c r="K2" s="745"/>
      <c r="L2" s="749" t="s">
        <v>67</v>
      </c>
      <c r="M2" s="750"/>
      <c r="N2" s="751"/>
      <c r="O2" s="713" t="s">
        <v>144</v>
      </c>
      <c r="P2" s="714"/>
      <c r="Q2" s="715"/>
      <c r="R2" s="201"/>
      <c r="S2" s="713" t="s">
        <v>3</v>
      </c>
      <c r="T2" s="714"/>
      <c r="U2" s="714"/>
      <c r="V2" s="792" t="s">
        <v>9</v>
      </c>
    </row>
    <row r="3" spans="1:26" s="7" customFormat="1" ht="21" customHeight="1">
      <c r="A3" s="735"/>
      <c r="B3" s="735"/>
      <c r="C3" s="735"/>
      <c r="D3" s="735"/>
      <c r="E3" s="737"/>
      <c r="F3" s="739"/>
      <c r="G3" s="719" t="s">
        <v>4</v>
      </c>
      <c r="H3" s="721" t="s">
        <v>23</v>
      </c>
      <c r="I3" s="746"/>
      <c r="J3" s="747"/>
      <c r="K3" s="748"/>
      <c r="L3" s="752"/>
      <c r="M3" s="753"/>
      <c r="N3" s="754"/>
      <c r="O3" s="716"/>
      <c r="P3" s="717"/>
      <c r="Q3" s="718"/>
      <c r="R3" s="201"/>
      <c r="S3" s="716"/>
      <c r="T3" s="717"/>
      <c r="U3" s="717"/>
      <c r="V3" s="793"/>
    </row>
    <row r="4" spans="1:26" s="7" customFormat="1" ht="24.95" customHeight="1">
      <c r="A4" s="736"/>
      <c r="B4" s="736"/>
      <c r="C4" s="736"/>
      <c r="D4" s="736"/>
      <c r="E4" s="722"/>
      <c r="F4" s="740"/>
      <c r="G4" s="720"/>
      <c r="H4" s="722"/>
      <c r="I4" s="395">
        <v>2561</v>
      </c>
      <c r="J4" s="395">
        <v>2562</v>
      </c>
      <c r="K4" s="395">
        <v>2563</v>
      </c>
      <c r="L4" s="395">
        <v>2561</v>
      </c>
      <c r="M4" s="395">
        <v>2562</v>
      </c>
      <c r="N4" s="395">
        <v>2563</v>
      </c>
      <c r="O4" s="202">
        <v>2561</v>
      </c>
      <c r="P4" s="202">
        <v>2562</v>
      </c>
      <c r="Q4" s="202">
        <v>2563</v>
      </c>
      <c r="R4" s="201">
        <v>2554</v>
      </c>
      <c r="S4" s="202">
        <v>2561</v>
      </c>
      <c r="T4" s="202">
        <v>2562</v>
      </c>
      <c r="U4" s="405">
        <v>2563</v>
      </c>
      <c r="V4" s="794"/>
    </row>
    <row r="5" spans="1:26" ht="35.25" customHeight="1">
      <c r="A5" s="197">
        <v>1</v>
      </c>
      <c r="B5" s="203" t="s">
        <v>50</v>
      </c>
      <c r="C5" s="203" t="s">
        <v>340</v>
      </c>
      <c r="D5" s="204" t="s">
        <v>223</v>
      </c>
      <c r="E5" s="204" t="s">
        <v>252</v>
      </c>
      <c r="F5" s="204">
        <v>1</v>
      </c>
      <c r="G5" s="204">
        <v>1</v>
      </c>
      <c r="H5" s="205">
        <v>613560</v>
      </c>
      <c r="I5" s="206">
        <v>1</v>
      </c>
      <c r="J5" s="207" t="s">
        <v>54</v>
      </c>
      <c r="K5" s="206">
        <v>1</v>
      </c>
      <c r="L5" s="372" t="s">
        <v>6</v>
      </c>
      <c r="M5" s="208" t="s">
        <v>6</v>
      </c>
      <c r="N5" s="372" t="s">
        <v>6</v>
      </c>
      <c r="O5" s="340">
        <v>16440</v>
      </c>
      <c r="P5" s="210">
        <v>16560</v>
      </c>
      <c r="Q5" s="209">
        <v>16440</v>
      </c>
      <c r="R5" s="211"/>
      <c r="S5" s="192">
        <f>SUM( H5,O5)</f>
        <v>630000</v>
      </c>
      <c r="T5" s="192">
        <f>SUM( S5,P5)</f>
        <v>646560</v>
      </c>
      <c r="U5" s="407">
        <f>SUM( T5,Q5)</f>
        <v>663000</v>
      </c>
      <c r="V5" s="406">
        <v>37130</v>
      </c>
    </row>
    <row r="6" spans="1:26" ht="33.75" customHeight="1">
      <c r="A6" s="197">
        <v>2</v>
      </c>
      <c r="B6" s="212" t="s">
        <v>367</v>
      </c>
      <c r="C6" s="212" t="s">
        <v>332</v>
      </c>
      <c r="D6" s="197" t="s">
        <v>339</v>
      </c>
      <c r="E6" s="197" t="s">
        <v>254</v>
      </c>
      <c r="F6" s="197">
        <v>1</v>
      </c>
      <c r="G6" s="197">
        <v>1</v>
      </c>
      <c r="H6" s="213">
        <v>404640</v>
      </c>
      <c r="I6" s="197">
        <v>1</v>
      </c>
      <c r="J6" s="214" t="s">
        <v>54</v>
      </c>
      <c r="K6" s="197">
        <v>1</v>
      </c>
      <c r="L6" s="346" t="s">
        <v>6</v>
      </c>
      <c r="M6" s="347" t="s">
        <v>6</v>
      </c>
      <c r="N6" s="369" t="s">
        <v>6</v>
      </c>
      <c r="O6" s="342">
        <v>13440</v>
      </c>
      <c r="P6" s="216">
        <v>13320</v>
      </c>
      <c r="Q6" s="190">
        <v>13320</v>
      </c>
      <c r="R6" s="217"/>
      <c r="S6" s="192">
        <f>SUM( H6,O6)</f>
        <v>418080</v>
      </c>
      <c r="T6" s="192">
        <f>SUM( S6,P6)</f>
        <v>431400</v>
      </c>
      <c r="U6" s="407">
        <f>SUM( T6,Q6)</f>
        <v>444720</v>
      </c>
      <c r="V6" s="406">
        <v>30220</v>
      </c>
    </row>
    <row r="7" spans="1:26" ht="24.95" customHeight="1">
      <c r="A7" s="197"/>
      <c r="B7" s="723" t="s">
        <v>163</v>
      </c>
      <c r="C7" s="724"/>
      <c r="D7" s="219"/>
      <c r="E7" s="220"/>
      <c r="F7" s="221"/>
      <c r="G7" s="221"/>
      <c r="H7" s="221"/>
      <c r="I7" s="221"/>
      <c r="J7" s="221"/>
      <c r="K7" s="221"/>
      <c r="L7" s="221"/>
      <c r="M7" s="221"/>
      <c r="N7" s="221"/>
      <c r="O7" s="341"/>
      <c r="P7" s="222"/>
      <c r="Q7" s="222"/>
      <c r="R7" s="223"/>
      <c r="S7" s="224">
        <f t="shared" ref="S7" si="0">SUM( H7,O7)</f>
        <v>0</v>
      </c>
      <c r="T7" s="224">
        <f t="shared" ref="T7:V7" si="1">SUM( S7,P7)</f>
        <v>0</v>
      </c>
      <c r="U7" s="408">
        <f t="shared" si="1"/>
        <v>0</v>
      </c>
      <c r="V7" s="408">
        <f t="shared" si="1"/>
        <v>0</v>
      </c>
    </row>
    <row r="8" spans="1:26" ht="24.95" customHeight="1">
      <c r="A8" s="197">
        <v>3</v>
      </c>
      <c r="B8" s="197" t="s">
        <v>309</v>
      </c>
      <c r="C8" s="203" t="s">
        <v>307</v>
      </c>
      <c r="D8" s="197" t="s">
        <v>225</v>
      </c>
      <c r="E8" s="226" t="s">
        <v>355</v>
      </c>
      <c r="F8" s="197">
        <v>1</v>
      </c>
      <c r="G8" s="197">
        <v>1</v>
      </c>
      <c r="H8" s="213">
        <v>262560</v>
      </c>
      <c r="I8" s="206">
        <v>1</v>
      </c>
      <c r="J8" s="207" t="s">
        <v>54</v>
      </c>
      <c r="K8" s="206">
        <v>1</v>
      </c>
      <c r="L8" s="197" t="s">
        <v>6</v>
      </c>
      <c r="M8" s="214" t="s">
        <v>6</v>
      </c>
      <c r="N8" s="197" t="s">
        <v>6</v>
      </c>
      <c r="O8" s="230">
        <v>8640</v>
      </c>
      <c r="P8" s="190">
        <v>8880</v>
      </c>
      <c r="Q8" s="189">
        <v>9000</v>
      </c>
      <c r="R8" s="191"/>
      <c r="S8" s="192">
        <f>SUM( H8,O8)</f>
        <v>271200</v>
      </c>
      <c r="T8" s="192">
        <f>SUM( S8,P8)</f>
        <v>280080</v>
      </c>
      <c r="U8" s="407">
        <f>SUM( T8,Q8)</f>
        <v>289080</v>
      </c>
      <c r="V8" s="406">
        <v>21880</v>
      </c>
    </row>
    <row r="9" spans="1:26" ht="24.95" customHeight="1">
      <c r="A9" s="197"/>
      <c r="B9" s="723" t="s">
        <v>5</v>
      </c>
      <c r="C9" s="724"/>
      <c r="D9" s="219"/>
      <c r="E9" s="220"/>
      <c r="F9" s="221"/>
      <c r="G9" s="221"/>
      <c r="H9" s="221"/>
      <c r="I9" s="221"/>
      <c r="J9" s="221"/>
      <c r="K9" s="221"/>
      <c r="L9" s="221"/>
      <c r="M9" s="221"/>
      <c r="N9" s="221"/>
      <c r="O9" s="222"/>
      <c r="P9" s="222"/>
      <c r="Q9" s="222"/>
      <c r="R9" s="223"/>
      <c r="S9" s="222"/>
      <c r="T9" s="348"/>
      <c r="U9" s="408"/>
      <c r="V9" s="408"/>
      <c r="W9" s="296"/>
      <c r="X9" s="302"/>
      <c r="Y9" s="302"/>
      <c r="Z9" s="302"/>
    </row>
    <row r="10" spans="1:26" ht="36" customHeight="1">
      <c r="A10" s="197">
        <v>4</v>
      </c>
      <c r="B10" s="212" t="s">
        <v>14</v>
      </c>
      <c r="C10" s="212" t="s">
        <v>370</v>
      </c>
      <c r="D10" s="197" t="s">
        <v>226</v>
      </c>
      <c r="E10" s="227" t="s">
        <v>254</v>
      </c>
      <c r="F10" s="197">
        <v>1</v>
      </c>
      <c r="G10" s="197">
        <v>1</v>
      </c>
      <c r="H10" s="213">
        <v>341640</v>
      </c>
      <c r="I10" s="228">
        <v>1</v>
      </c>
      <c r="J10" s="214" t="s">
        <v>54</v>
      </c>
      <c r="K10" s="228">
        <v>1</v>
      </c>
      <c r="L10" s="197" t="s">
        <v>6</v>
      </c>
      <c r="M10" s="214" t="s">
        <v>6</v>
      </c>
      <c r="N10" s="197" t="s">
        <v>6</v>
      </c>
      <c r="O10" s="230">
        <v>12000</v>
      </c>
      <c r="P10" s="190">
        <v>12120</v>
      </c>
      <c r="Q10" s="189">
        <v>12600</v>
      </c>
      <c r="R10" s="191"/>
      <c r="S10" s="192">
        <f t="shared" ref="S10:S14" si="2">SUM( H10,O10)</f>
        <v>353640</v>
      </c>
      <c r="T10" s="192">
        <f t="shared" ref="T10:U10" si="3">SUM( S10,P10)</f>
        <v>365760</v>
      </c>
      <c r="U10" s="407">
        <f t="shared" si="3"/>
        <v>378360</v>
      </c>
      <c r="V10" s="406">
        <v>24970</v>
      </c>
    </row>
    <row r="11" spans="1:26" ht="24.95" customHeight="1">
      <c r="A11" s="197">
        <v>5</v>
      </c>
      <c r="B11" s="212" t="s">
        <v>193</v>
      </c>
      <c r="C11" s="212" t="s">
        <v>258</v>
      </c>
      <c r="D11" s="197" t="s">
        <v>228</v>
      </c>
      <c r="E11" s="226" t="s">
        <v>355</v>
      </c>
      <c r="F11" s="197">
        <v>1</v>
      </c>
      <c r="G11" s="197">
        <v>1</v>
      </c>
      <c r="H11" s="213">
        <v>258000</v>
      </c>
      <c r="I11" s="213">
        <v>1</v>
      </c>
      <c r="J11" s="213">
        <v>1</v>
      </c>
      <c r="K11" s="213">
        <v>1</v>
      </c>
      <c r="L11" s="214" t="s">
        <v>6</v>
      </c>
      <c r="M11" s="213" t="s">
        <v>6</v>
      </c>
      <c r="N11" s="213" t="s">
        <v>6</v>
      </c>
      <c r="O11" s="274">
        <v>8760</v>
      </c>
      <c r="P11" s="190">
        <v>9000</v>
      </c>
      <c r="Q11" s="189">
        <v>8760</v>
      </c>
      <c r="R11" s="191"/>
      <c r="S11" s="192">
        <f>SUM( H11,O11)</f>
        <v>266760</v>
      </c>
      <c r="T11" s="192">
        <f>SUM( S11,P11)</f>
        <v>275760</v>
      </c>
      <c r="U11" s="407">
        <f>SUM( T11,Q11)</f>
        <v>284520</v>
      </c>
      <c r="V11" s="406">
        <v>21500</v>
      </c>
    </row>
    <row r="12" spans="1:26" s="5" customFormat="1" ht="25.5" customHeight="1">
      <c r="A12" s="197">
        <v>6</v>
      </c>
      <c r="B12" s="8" t="s">
        <v>6</v>
      </c>
      <c r="C12" s="137" t="s">
        <v>260</v>
      </c>
      <c r="D12" s="8" t="s">
        <v>230</v>
      </c>
      <c r="E12" s="226" t="s">
        <v>355</v>
      </c>
      <c r="F12" s="8">
        <v>1</v>
      </c>
      <c r="G12" s="8">
        <v>1</v>
      </c>
      <c r="H12" s="113">
        <v>355320</v>
      </c>
      <c r="I12" s="8">
        <v>1</v>
      </c>
      <c r="J12" s="138" t="s">
        <v>54</v>
      </c>
      <c r="K12" s="8">
        <v>1</v>
      </c>
      <c r="L12" s="8">
        <v>1</v>
      </c>
      <c r="M12" s="138" t="s">
        <v>6</v>
      </c>
      <c r="N12" s="8" t="s">
        <v>6</v>
      </c>
      <c r="O12" s="352">
        <v>12000</v>
      </c>
      <c r="P12" s="352">
        <v>12000</v>
      </c>
      <c r="Q12" s="355">
        <v>12000</v>
      </c>
      <c r="R12" s="173"/>
      <c r="S12" s="164">
        <f t="shared" si="2"/>
        <v>367320</v>
      </c>
      <c r="T12" s="164">
        <f t="shared" ref="T12:U12" si="4">SUM( S12,P12)</f>
        <v>379320</v>
      </c>
      <c r="U12" s="393">
        <f t="shared" si="4"/>
        <v>391320</v>
      </c>
      <c r="V12" s="422" t="s">
        <v>351</v>
      </c>
    </row>
    <row r="13" spans="1:26" ht="25.5" customHeight="1">
      <c r="A13" s="197">
        <v>7</v>
      </c>
      <c r="B13" s="349" t="s">
        <v>310</v>
      </c>
      <c r="C13" s="203" t="s">
        <v>259</v>
      </c>
      <c r="D13" s="204" t="s">
        <v>229</v>
      </c>
      <c r="E13" s="226" t="s">
        <v>355</v>
      </c>
      <c r="F13" s="197">
        <v>1</v>
      </c>
      <c r="G13" s="197">
        <v>1</v>
      </c>
      <c r="H13" s="213">
        <v>199200</v>
      </c>
      <c r="I13" s="197">
        <v>1</v>
      </c>
      <c r="J13" s="214" t="s">
        <v>54</v>
      </c>
      <c r="K13" s="197">
        <v>1</v>
      </c>
      <c r="L13" s="197" t="s">
        <v>6</v>
      </c>
      <c r="M13" s="214" t="s">
        <v>6</v>
      </c>
      <c r="N13" s="197" t="s">
        <v>6</v>
      </c>
      <c r="O13" s="342">
        <v>8280</v>
      </c>
      <c r="P13" s="342">
        <v>7080</v>
      </c>
      <c r="Q13" s="303">
        <v>7680</v>
      </c>
      <c r="R13" s="191"/>
      <c r="S13" s="192">
        <f>SUM( H13,O13)</f>
        <v>207480</v>
      </c>
      <c r="T13" s="192">
        <f>SUM( S13,P13)</f>
        <v>214560</v>
      </c>
      <c r="U13" s="407">
        <f>SUM( T13,Q13)</f>
        <v>222240</v>
      </c>
      <c r="V13" s="406">
        <v>16600</v>
      </c>
    </row>
    <row r="14" spans="1:26" ht="24.95" customHeight="1">
      <c r="A14" s="197">
        <v>8</v>
      </c>
      <c r="B14" s="197" t="s">
        <v>308</v>
      </c>
      <c r="C14" s="212" t="s">
        <v>257</v>
      </c>
      <c r="D14" s="197" t="s">
        <v>227</v>
      </c>
      <c r="E14" s="226" t="s">
        <v>358</v>
      </c>
      <c r="F14" s="197">
        <v>1</v>
      </c>
      <c r="G14" s="197">
        <v>1</v>
      </c>
      <c r="H14" s="213">
        <v>249480</v>
      </c>
      <c r="I14" s="197">
        <v>1</v>
      </c>
      <c r="J14" s="214" t="s">
        <v>54</v>
      </c>
      <c r="K14" s="197">
        <v>1</v>
      </c>
      <c r="L14" s="197" t="s">
        <v>6</v>
      </c>
      <c r="M14" s="214" t="s">
        <v>6</v>
      </c>
      <c r="N14" s="197" t="s">
        <v>6</v>
      </c>
      <c r="O14" s="342">
        <v>11040</v>
      </c>
      <c r="P14" s="342">
        <v>11040</v>
      </c>
      <c r="Q14" s="303">
        <v>11160</v>
      </c>
      <c r="R14" s="191"/>
      <c r="S14" s="192">
        <f t="shared" si="2"/>
        <v>260520</v>
      </c>
      <c r="T14" s="192">
        <f t="shared" ref="T14:U14" si="5">SUM( S14,P14)</f>
        <v>271560</v>
      </c>
      <c r="U14" s="407">
        <f t="shared" si="5"/>
        <v>282720</v>
      </c>
      <c r="V14" s="415">
        <v>20780</v>
      </c>
      <c r="W14" s="296"/>
    </row>
    <row r="15" spans="1:26" ht="24.95" customHeight="1">
      <c r="A15" s="197">
        <v>9</v>
      </c>
      <c r="B15" s="212" t="s">
        <v>40</v>
      </c>
      <c r="C15" s="203" t="s">
        <v>261</v>
      </c>
      <c r="D15" s="204" t="s">
        <v>343</v>
      </c>
      <c r="E15" s="214" t="s">
        <v>359</v>
      </c>
      <c r="F15" s="197">
        <v>1</v>
      </c>
      <c r="G15" s="197">
        <v>1</v>
      </c>
      <c r="H15" s="213">
        <v>218280</v>
      </c>
      <c r="I15" s="213">
        <v>1</v>
      </c>
      <c r="J15" s="213">
        <v>1</v>
      </c>
      <c r="K15" s="213">
        <v>1</v>
      </c>
      <c r="L15" s="214" t="s">
        <v>6</v>
      </c>
      <c r="M15" s="213" t="s">
        <v>6</v>
      </c>
      <c r="N15" s="213" t="s">
        <v>6</v>
      </c>
      <c r="O15" s="303">
        <v>7200</v>
      </c>
      <c r="P15" s="303">
        <v>7440</v>
      </c>
      <c r="Q15" s="303">
        <v>7560</v>
      </c>
      <c r="R15" s="191"/>
      <c r="S15" s="192">
        <f>SUM( H15,O15)</f>
        <v>225480</v>
      </c>
      <c r="T15" s="192">
        <f>SUM( S15,P15)</f>
        <v>232920</v>
      </c>
      <c r="U15" s="407">
        <f>SUM( T15,Q15)</f>
        <v>240480</v>
      </c>
      <c r="V15" s="406">
        <v>18190</v>
      </c>
    </row>
    <row r="16" spans="1:26" ht="24.95" customHeight="1">
      <c r="A16" s="8">
        <v>10</v>
      </c>
      <c r="B16" s="8" t="s">
        <v>6</v>
      </c>
      <c r="C16" s="137" t="s">
        <v>262</v>
      </c>
      <c r="D16" s="8" t="s">
        <v>232</v>
      </c>
      <c r="E16" s="226" t="s">
        <v>353</v>
      </c>
      <c r="F16" s="373">
        <v>1</v>
      </c>
      <c r="G16" s="373">
        <v>1</v>
      </c>
      <c r="H16" s="352">
        <v>297900</v>
      </c>
      <c r="I16" s="351" t="s">
        <v>54</v>
      </c>
      <c r="J16" s="373">
        <v>1</v>
      </c>
      <c r="K16" s="332" t="s">
        <v>54</v>
      </c>
      <c r="L16" s="334" t="s">
        <v>54</v>
      </c>
      <c r="M16" s="354" t="s">
        <v>6</v>
      </c>
      <c r="N16" s="353" t="s">
        <v>6</v>
      </c>
      <c r="O16" s="343">
        <v>9720</v>
      </c>
      <c r="P16" s="343">
        <v>9720</v>
      </c>
      <c r="Q16" s="344">
        <v>9720</v>
      </c>
      <c r="R16" s="355"/>
      <c r="S16" s="164">
        <f t="shared" ref="S16:S24" si="6">SUM( H16,O16)</f>
        <v>307620</v>
      </c>
      <c r="T16" s="164">
        <f t="shared" ref="T16:U16" si="7">SUM( S16,P16)</f>
        <v>317340</v>
      </c>
      <c r="U16" s="393">
        <f t="shared" si="7"/>
        <v>327060</v>
      </c>
      <c r="V16" s="422" t="s">
        <v>351</v>
      </c>
    </row>
    <row r="17" spans="1:38" ht="24.95" customHeight="1">
      <c r="A17" s="8">
        <v>11</v>
      </c>
      <c r="B17" s="8" t="s">
        <v>6</v>
      </c>
      <c r="C17" s="137" t="s">
        <v>262</v>
      </c>
      <c r="D17" s="8" t="s">
        <v>233</v>
      </c>
      <c r="E17" s="226" t="s">
        <v>353</v>
      </c>
      <c r="F17" s="8">
        <v>1</v>
      </c>
      <c r="G17" s="8">
        <v>1</v>
      </c>
      <c r="H17" s="113">
        <v>297900</v>
      </c>
      <c r="I17" s="113">
        <v>1</v>
      </c>
      <c r="J17" s="113">
        <v>1</v>
      </c>
      <c r="K17" s="113">
        <v>1</v>
      </c>
      <c r="L17" s="138" t="s">
        <v>54</v>
      </c>
      <c r="M17" s="138" t="s">
        <v>6</v>
      </c>
      <c r="N17" s="113" t="s">
        <v>6</v>
      </c>
      <c r="O17" s="344">
        <v>9720</v>
      </c>
      <c r="P17" s="343">
        <v>9720</v>
      </c>
      <c r="Q17" s="344">
        <v>9720</v>
      </c>
      <c r="R17" s="172"/>
      <c r="S17" s="164">
        <f t="shared" si="6"/>
        <v>307620</v>
      </c>
      <c r="T17" s="164">
        <f t="shared" ref="T17:U17" si="8">SUM( S17,P17)</f>
        <v>317340</v>
      </c>
      <c r="U17" s="393">
        <f t="shared" si="8"/>
        <v>327060</v>
      </c>
      <c r="V17" s="422" t="s">
        <v>351</v>
      </c>
    </row>
    <row r="18" spans="1:38" ht="24.95" customHeight="1">
      <c r="A18" s="197"/>
      <c r="B18" s="707" t="s">
        <v>98</v>
      </c>
      <c r="C18" s="708"/>
      <c r="D18" s="235"/>
      <c r="E18" s="236"/>
      <c r="F18" s="237"/>
      <c r="G18" s="237"/>
      <c r="H18" s="238"/>
      <c r="I18" s="239"/>
      <c r="J18" s="237"/>
      <c r="K18" s="239"/>
      <c r="L18" s="240"/>
      <c r="M18" s="241"/>
      <c r="N18" s="240"/>
      <c r="O18" s="345"/>
      <c r="P18" s="242"/>
      <c r="Q18" s="243"/>
      <c r="R18" s="243"/>
      <c r="S18" s="382">
        <f t="shared" si="6"/>
        <v>0</v>
      </c>
      <c r="T18" s="382">
        <f t="shared" ref="T18:V18" si="9">SUM( S18,P18)</f>
        <v>0</v>
      </c>
      <c r="U18" s="409">
        <f t="shared" si="9"/>
        <v>0</v>
      </c>
      <c r="V18" s="409">
        <f t="shared" si="9"/>
        <v>0</v>
      </c>
    </row>
    <row r="19" spans="1:38" ht="24.95" customHeight="1">
      <c r="A19" s="197">
        <v>12</v>
      </c>
      <c r="B19" s="212" t="s">
        <v>368</v>
      </c>
      <c r="C19" s="212" t="s">
        <v>234</v>
      </c>
      <c r="D19" s="197" t="s">
        <v>6</v>
      </c>
      <c r="E19" s="402" t="s">
        <v>349</v>
      </c>
      <c r="F19" s="197">
        <v>1</v>
      </c>
      <c r="G19" s="197">
        <v>1</v>
      </c>
      <c r="H19" s="246">
        <v>141480</v>
      </c>
      <c r="I19" s="197">
        <v>1</v>
      </c>
      <c r="J19" s="197">
        <v>1</v>
      </c>
      <c r="K19" s="197">
        <v>1</v>
      </c>
      <c r="L19" s="197" t="s">
        <v>6</v>
      </c>
      <c r="M19" s="197" t="s">
        <v>6</v>
      </c>
      <c r="N19" s="197" t="s">
        <v>6</v>
      </c>
      <c r="O19" s="230">
        <v>5760</v>
      </c>
      <c r="P19" s="230">
        <v>6000</v>
      </c>
      <c r="Q19" s="230">
        <v>6240</v>
      </c>
      <c r="R19" s="217"/>
      <c r="S19" s="192">
        <f t="shared" si="6"/>
        <v>147240</v>
      </c>
      <c r="T19" s="192">
        <f t="shared" ref="T19:U19" si="10">SUM( S19,P19)</f>
        <v>153240</v>
      </c>
      <c r="U19" s="407">
        <f t="shared" si="10"/>
        <v>159480</v>
      </c>
      <c r="V19" s="406">
        <v>11790</v>
      </c>
    </row>
    <row r="20" spans="1:38" ht="24.95" customHeight="1">
      <c r="A20" s="197"/>
      <c r="B20" s="707" t="s">
        <v>91</v>
      </c>
      <c r="C20" s="708"/>
      <c r="D20" s="247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350"/>
      <c r="P20" s="350"/>
      <c r="Q20" s="350"/>
      <c r="R20" s="248"/>
      <c r="S20" s="224">
        <f t="shared" si="6"/>
        <v>0</v>
      </c>
      <c r="T20" s="224">
        <f t="shared" ref="T20:V20" si="11">SUM( S20,P20)</f>
        <v>0</v>
      </c>
      <c r="U20" s="408">
        <f t="shared" si="11"/>
        <v>0</v>
      </c>
      <c r="V20" s="408">
        <f t="shared" si="11"/>
        <v>0</v>
      </c>
    </row>
    <row r="21" spans="1:38" ht="24.95" customHeight="1">
      <c r="A21" s="197">
        <v>13</v>
      </c>
      <c r="B21" s="212" t="s">
        <v>92</v>
      </c>
      <c r="C21" s="212" t="s">
        <v>93</v>
      </c>
      <c r="D21" s="197" t="s">
        <v>6</v>
      </c>
      <c r="E21" s="197" t="s">
        <v>97</v>
      </c>
      <c r="F21" s="197">
        <v>1</v>
      </c>
      <c r="G21" s="197">
        <v>1</v>
      </c>
      <c r="H21" s="213">
        <v>1080000</v>
      </c>
      <c r="I21" s="213">
        <v>1</v>
      </c>
      <c r="J21" s="213">
        <v>1</v>
      </c>
      <c r="K21" s="214" t="s">
        <v>54</v>
      </c>
      <c r="L21" s="213" t="s">
        <v>6</v>
      </c>
      <c r="M21" s="213" t="s">
        <v>6</v>
      </c>
      <c r="N21" s="214" t="s">
        <v>6</v>
      </c>
      <c r="O21" s="274">
        <v>0</v>
      </c>
      <c r="P21" s="274">
        <v>0</v>
      </c>
      <c r="Q21" s="274">
        <v>0</v>
      </c>
      <c r="R21" s="191"/>
      <c r="S21" s="192">
        <f t="shared" si="6"/>
        <v>1080000</v>
      </c>
      <c r="T21" s="192">
        <f t="shared" ref="T21:U21" si="12">SUM( S21,P21)</f>
        <v>1080000</v>
      </c>
      <c r="U21" s="407">
        <f t="shared" si="12"/>
        <v>1080000</v>
      </c>
      <c r="V21" s="406">
        <v>9000</v>
      </c>
    </row>
    <row r="22" spans="1:38" ht="25.5" customHeight="1">
      <c r="A22" s="197">
        <v>14</v>
      </c>
      <c r="B22" s="212" t="s">
        <v>200</v>
      </c>
      <c r="C22" s="203" t="s">
        <v>185</v>
      </c>
      <c r="D22" s="197" t="s">
        <v>6</v>
      </c>
      <c r="E22" s="197" t="s">
        <v>97</v>
      </c>
      <c r="F22" s="197">
        <v>1</v>
      </c>
      <c r="G22" s="197">
        <v>1</v>
      </c>
      <c r="H22" s="213">
        <v>1080000</v>
      </c>
      <c r="I22" s="213">
        <v>1</v>
      </c>
      <c r="J22" s="213">
        <v>1</v>
      </c>
      <c r="K22" s="214" t="s">
        <v>54</v>
      </c>
      <c r="L22" s="213" t="s">
        <v>6</v>
      </c>
      <c r="M22" s="213" t="s">
        <v>6</v>
      </c>
      <c r="N22" s="214" t="s">
        <v>6</v>
      </c>
      <c r="O22" s="274">
        <v>0</v>
      </c>
      <c r="P22" s="274">
        <v>0</v>
      </c>
      <c r="Q22" s="274">
        <v>0</v>
      </c>
      <c r="R22" s="191"/>
      <c r="S22" s="192">
        <f t="shared" si="6"/>
        <v>1080000</v>
      </c>
      <c r="T22" s="192">
        <f t="shared" ref="T22:U22" si="13">SUM( S22,P22)</f>
        <v>1080000</v>
      </c>
      <c r="U22" s="407">
        <f t="shared" si="13"/>
        <v>1080000</v>
      </c>
      <c r="V22" s="406">
        <v>9000</v>
      </c>
    </row>
    <row r="23" spans="1:38" ht="25.5" customHeight="1">
      <c r="A23" s="197">
        <v>15</v>
      </c>
      <c r="B23" s="212" t="s">
        <v>95</v>
      </c>
      <c r="C23" s="212" t="s">
        <v>96</v>
      </c>
      <c r="D23" s="197" t="s">
        <v>6</v>
      </c>
      <c r="E23" s="197" t="s">
        <v>97</v>
      </c>
      <c r="F23" s="197">
        <v>1</v>
      </c>
      <c r="G23" s="197">
        <v>1</v>
      </c>
      <c r="H23" s="213">
        <v>1080000</v>
      </c>
      <c r="I23" s="213">
        <v>1</v>
      </c>
      <c r="J23" s="213">
        <v>1</v>
      </c>
      <c r="K23" s="214" t="s">
        <v>54</v>
      </c>
      <c r="L23" s="213" t="s">
        <v>6</v>
      </c>
      <c r="M23" s="213" t="s">
        <v>6</v>
      </c>
      <c r="N23" s="214" t="s">
        <v>6</v>
      </c>
      <c r="O23" s="274">
        <v>0</v>
      </c>
      <c r="P23" s="274">
        <v>0</v>
      </c>
      <c r="Q23" s="274">
        <v>0</v>
      </c>
      <c r="R23" s="191"/>
      <c r="S23" s="192">
        <f t="shared" si="6"/>
        <v>1080000</v>
      </c>
      <c r="T23" s="192">
        <f t="shared" ref="T23:U23" si="14">SUM( S23,P23)</f>
        <v>1080000</v>
      </c>
      <c r="U23" s="407">
        <f t="shared" si="14"/>
        <v>1080000</v>
      </c>
      <c r="V23" s="406">
        <v>9000</v>
      </c>
    </row>
    <row r="24" spans="1:38" s="4" customFormat="1" ht="24.95" customHeight="1">
      <c r="A24" s="197">
        <v>16</v>
      </c>
      <c r="B24" s="212" t="s">
        <v>94</v>
      </c>
      <c r="C24" s="212" t="s">
        <v>96</v>
      </c>
      <c r="D24" s="197" t="s">
        <v>6</v>
      </c>
      <c r="E24" s="197" t="s">
        <v>97</v>
      </c>
      <c r="F24" s="197">
        <v>1</v>
      </c>
      <c r="G24" s="197">
        <v>1</v>
      </c>
      <c r="H24" s="213">
        <v>1080000</v>
      </c>
      <c r="I24" s="213">
        <v>1</v>
      </c>
      <c r="J24" s="213">
        <v>1</v>
      </c>
      <c r="K24" s="214" t="s">
        <v>54</v>
      </c>
      <c r="L24" s="213" t="s">
        <v>6</v>
      </c>
      <c r="M24" s="213" t="s">
        <v>6</v>
      </c>
      <c r="N24" s="214" t="s">
        <v>6</v>
      </c>
      <c r="O24" s="274">
        <v>0</v>
      </c>
      <c r="P24" s="274">
        <v>0</v>
      </c>
      <c r="Q24" s="274">
        <v>0</v>
      </c>
      <c r="R24" s="191"/>
      <c r="S24" s="218">
        <f t="shared" si="6"/>
        <v>1080000</v>
      </c>
      <c r="T24" s="218">
        <f t="shared" ref="T24:U24" si="15">SUM( S24,P24)</f>
        <v>1080000</v>
      </c>
      <c r="U24" s="410">
        <f t="shared" si="15"/>
        <v>1080000</v>
      </c>
      <c r="V24" s="406">
        <v>9000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24.95" customHeight="1">
      <c r="A25" s="286"/>
      <c r="B25" s="287"/>
      <c r="C25" s="287"/>
      <c r="D25" s="286"/>
      <c r="E25" s="286"/>
      <c r="F25" s="286"/>
      <c r="G25" s="286"/>
      <c r="H25" s="357"/>
      <c r="I25" s="357"/>
      <c r="J25" s="357"/>
      <c r="K25" s="365"/>
      <c r="L25" s="357"/>
      <c r="M25" s="357"/>
      <c r="N25" s="365"/>
      <c r="O25" s="294"/>
      <c r="P25" s="294"/>
      <c r="Q25" s="294"/>
      <c r="R25" s="358"/>
      <c r="S25" s="296"/>
      <c r="T25" s="296"/>
      <c r="U25" s="294"/>
      <c r="V25" s="418"/>
    </row>
    <row r="26" spans="1:38" ht="24.95" customHeight="1">
      <c r="A26" s="709"/>
      <c r="B26" s="709"/>
      <c r="C26" s="709"/>
      <c r="D26" s="709"/>
      <c r="E26" s="709"/>
      <c r="F26" s="709"/>
      <c r="G26" s="709"/>
      <c r="H26" s="709"/>
      <c r="I26" s="709"/>
      <c r="J26" s="709"/>
      <c r="K26" s="709"/>
      <c r="L26" s="709"/>
      <c r="M26" s="709"/>
      <c r="N26" s="709"/>
      <c r="O26" s="709"/>
      <c r="P26" s="709"/>
      <c r="Q26" s="709"/>
      <c r="R26" s="709"/>
      <c r="S26" s="709"/>
      <c r="T26" s="709"/>
      <c r="U26" s="709"/>
      <c r="V26" s="418"/>
    </row>
    <row r="27" spans="1:38" s="7" customFormat="1" ht="24.75" customHeight="1">
      <c r="A27" s="710" t="s">
        <v>0</v>
      </c>
      <c r="B27" s="710" t="s">
        <v>371</v>
      </c>
      <c r="C27" s="710" t="s">
        <v>1</v>
      </c>
      <c r="D27" s="710" t="s">
        <v>69</v>
      </c>
      <c r="E27" s="725" t="s">
        <v>65</v>
      </c>
      <c r="F27" s="728" t="s">
        <v>66</v>
      </c>
      <c r="G27" s="731" t="s">
        <v>22</v>
      </c>
      <c r="H27" s="732"/>
      <c r="I27" s="757" t="s">
        <v>235</v>
      </c>
      <c r="J27" s="758"/>
      <c r="K27" s="759"/>
      <c r="L27" s="763" t="s">
        <v>67</v>
      </c>
      <c r="M27" s="764"/>
      <c r="N27" s="765"/>
      <c r="O27" s="769" t="s">
        <v>68</v>
      </c>
      <c r="P27" s="770"/>
      <c r="Q27" s="771"/>
      <c r="R27" s="379"/>
      <c r="S27" s="769" t="s">
        <v>3</v>
      </c>
      <c r="T27" s="770"/>
      <c r="U27" s="770"/>
      <c r="V27" s="792" t="s">
        <v>9</v>
      </c>
    </row>
    <row r="28" spans="1:38" s="7" customFormat="1" ht="26.25" customHeight="1">
      <c r="A28" s="711"/>
      <c r="B28" s="711"/>
      <c r="C28" s="711"/>
      <c r="D28" s="711"/>
      <c r="E28" s="726"/>
      <c r="F28" s="729"/>
      <c r="G28" s="728" t="s">
        <v>4</v>
      </c>
      <c r="H28" s="725" t="s">
        <v>23</v>
      </c>
      <c r="I28" s="760"/>
      <c r="J28" s="761"/>
      <c r="K28" s="762"/>
      <c r="L28" s="766"/>
      <c r="M28" s="767"/>
      <c r="N28" s="768"/>
      <c r="O28" s="772"/>
      <c r="P28" s="773"/>
      <c r="Q28" s="774"/>
      <c r="R28" s="379"/>
      <c r="S28" s="772"/>
      <c r="T28" s="773"/>
      <c r="U28" s="773"/>
      <c r="V28" s="793"/>
    </row>
    <row r="29" spans="1:38" s="7" customFormat="1" ht="24.95" customHeight="1">
      <c r="A29" s="712"/>
      <c r="B29" s="712"/>
      <c r="C29" s="712"/>
      <c r="D29" s="712"/>
      <c r="E29" s="727"/>
      <c r="F29" s="730"/>
      <c r="G29" s="730"/>
      <c r="H29" s="727"/>
      <c r="I29" s="395">
        <v>2561</v>
      </c>
      <c r="J29" s="395">
        <v>2562</v>
      </c>
      <c r="K29" s="395">
        <v>2563</v>
      </c>
      <c r="L29" s="395">
        <v>2561</v>
      </c>
      <c r="M29" s="395">
        <v>2562</v>
      </c>
      <c r="N29" s="395">
        <v>2563</v>
      </c>
      <c r="O29" s="202">
        <v>2561</v>
      </c>
      <c r="P29" s="202">
        <v>2562</v>
      </c>
      <c r="Q29" s="202">
        <v>2563</v>
      </c>
      <c r="R29" s="201">
        <v>2554</v>
      </c>
      <c r="S29" s="202">
        <v>2561</v>
      </c>
      <c r="T29" s="202">
        <v>2562</v>
      </c>
      <c r="U29" s="405">
        <v>2563</v>
      </c>
      <c r="V29" s="794"/>
    </row>
    <row r="30" spans="1:38" ht="22.5" customHeight="1">
      <c r="A30" s="197"/>
      <c r="B30" s="723" t="s">
        <v>55</v>
      </c>
      <c r="C30" s="724"/>
      <c r="D30" s="219"/>
      <c r="E30" s="259"/>
      <c r="F30" s="260"/>
      <c r="G30" s="260"/>
      <c r="H30" s="260"/>
      <c r="I30" s="260"/>
      <c r="J30" s="260"/>
      <c r="K30" s="260"/>
      <c r="L30" s="260"/>
      <c r="M30" s="260"/>
      <c r="N30" s="260"/>
      <c r="O30" s="261"/>
      <c r="P30" s="261"/>
      <c r="Q30" s="261"/>
      <c r="R30" s="262"/>
      <c r="S30" s="261"/>
      <c r="T30" s="261"/>
      <c r="U30" s="261"/>
      <c r="V30" s="261"/>
    </row>
    <row r="31" spans="1:38" ht="36" customHeight="1">
      <c r="A31" s="197">
        <v>17</v>
      </c>
      <c r="B31" s="212" t="s">
        <v>369</v>
      </c>
      <c r="C31" s="264" t="s">
        <v>330</v>
      </c>
      <c r="D31" s="265" t="s">
        <v>251</v>
      </c>
      <c r="E31" s="266" t="s">
        <v>254</v>
      </c>
      <c r="F31" s="197">
        <v>1</v>
      </c>
      <c r="G31" s="197">
        <v>1</v>
      </c>
      <c r="H31" s="213">
        <v>371760</v>
      </c>
      <c r="I31" s="213">
        <v>1</v>
      </c>
      <c r="J31" s="213">
        <v>1</v>
      </c>
      <c r="K31" s="213">
        <v>1</v>
      </c>
      <c r="L31" s="213" t="s">
        <v>6</v>
      </c>
      <c r="M31" s="213" t="s">
        <v>6</v>
      </c>
      <c r="N31" s="213" t="s">
        <v>6</v>
      </c>
      <c r="O31" s="274">
        <v>12960</v>
      </c>
      <c r="P31" s="189">
        <v>13440</v>
      </c>
      <c r="Q31" s="189">
        <v>13320</v>
      </c>
      <c r="R31" s="191"/>
      <c r="S31" s="192">
        <f>SUM( H31,O31)</f>
        <v>384720</v>
      </c>
      <c r="T31" s="192">
        <f>SUM( S31,P31)</f>
        <v>398160</v>
      </c>
      <c r="U31" s="407">
        <f>SUM( T31,Q31)</f>
        <v>411480</v>
      </c>
      <c r="V31" s="406">
        <v>27480</v>
      </c>
    </row>
    <row r="32" spans="1:38" ht="23.25" customHeight="1">
      <c r="A32" s="197"/>
      <c r="B32" s="755" t="s">
        <v>195</v>
      </c>
      <c r="C32" s="756"/>
      <c r="D32" s="756"/>
      <c r="E32" s="756"/>
      <c r="F32" s="756"/>
      <c r="G32" s="756"/>
      <c r="H32" s="756"/>
      <c r="I32" s="756"/>
      <c r="J32" s="756"/>
      <c r="K32" s="756"/>
      <c r="L32" s="756"/>
      <c r="M32" s="756"/>
      <c r="N32" s="756"/>
      <c r="O32" s="756"/>
      <c r="P32" s="756"/>
      <c r="Q32" s="756"/>
      <c r="R32" s="756"/>
      <c r="S32" s="756"/>
      <c r="T32" s="756"/>
      <c r="U32" s="756"/>
      <c r="V32" s="420"/>
    </row>
    <row r="33" spans="1:26" ht="36" customHeight="1">
      <c r="A33" s="197">
        <v>18</v>
      </c>
      <c r="B33" s="212" t="s">
        <v>21</v>
      </c>
      <c r="C33" s="400" t="s">
        <v>333</v>
      </c>
      <c r="D33" s="265" t="s">
        <v>320</v>
      </c>
      <c r="E33" s="266" t="s">
        <v>254</v>
      </c>
      <c r="F33" s="197">
        <v>1</v>
      </c>
      <c r="G33" s="197">
        <v>1</v>
      </c>
      <c r="H33" s="213">
        <v>311880</v>
      </c>
      <c r="I33" s="228">
        <v>1</v>
      </c>
      <c r="J33" s="214" t="s">
        <v>54</v>
      </c>
      <c r="K33" s="228">
        <v>1</v>
      </c>
      <c r="L33" s="214" t="s">
        <v>6</v>
      </c>
      <c r="M33" s="214" t="s">
        <v>6</v>
      </c>
      <c r="N33" s="197" t="s">
        <v>6</v>
      </c>
      <c r="O33" s="190">
        <v>11760</v>
      </c>
      <c r="P33" s="190">
        <v>11880</v>
      </c>
      <c r="Q33" s="189">
        <v>12240</v>
      </c>
      <c r="R33" s="191"/>
      <c r="S33" s="218">
        <f t="shared" ref="S33:S39" si="16">SUM( H33,O33)</f>
        <v>323640</v>
      </c>
      <c r="T33" s="218">
        <f t="shared" ref="T33:U33" si="17">SUM( S33,P33)</f>
        <v>335520</v>
      </c>
      <c r="U33" s="410">
        <f t="shared" si="17"/>
        <v>347760</v>
      </c>
      <c r="V33" s="417">
        <v>24490</v>
      </c>
      <c r="W33" s="302"/>
    </row>
    <row r="34" spans="1:26" ht="24.95" customHeight="1">
      <c r="A34" s="197">
        <v>19</v>
      </c>
      <c r="B34" s="197" t="s">
        <v>201</v>
      </c>
      <c r="C34" s="170" t="s">
        <v>264</v>
      </c>
      <c r="D34" s="197" t="s">
        <v>318</v>
      </c>
      <c r="E34" s="226" t="s">
        <v>354</v>
      </c>
      <c r="F34" s="8">
        <v>1</v>
      </c>
      <c r="G34" s="8" t="s">
        <v>6</v>
      </c>
      <c r="H34" s="113">
        <v>355320</v>
      </c>
      <c r="I34" s="8">
        <v>1</v>
      </c>
      <c r="J34" s="138" t="s">
        <v>54</v>
      </c>
      <c r="K34" s="8">
        <v>1</v>
      </c>
      <c r="L34" s="8">
        <v>1</v>
      </c>
      <c r="M34" s="138" t="s">
        <v>6</v>
      </c>
      <c r="N34" s="8" t="s">
        <v>6</v>
      </c>
      <c r="O34" s="335">
        <v>12000</v>
      </c>
      <c r="P34" s="140">
        <v>12000</v>
      </c>
      <c r="Q34" s="172">
        <v>12000</v>
      </c>
      <c r="R34" s="173"/>
      <c r="S34" s="164">
        <f t="shared" si="16"/>
        <v>367320</v>
      </c>
      <c r="T34" s="164">
        <f t="shared" ref="T34:U34" si="18">SUM( S34,P34)</f>
        <v>379320</v>
      </c>
      <c r="U34" s="393">
        <f t="shared" si="18"/>
        <v>391320</v>
      </c>
      <c r="V34" s="422" t="s">
        <v>351</v>
      </c>
      <c r="W34" s="301"/>
      <c r="X34" s="302"/>
      <c r="Y34" s="302"/>
      <c r="Z34" s="300"/>
    </row>
    <row r="35" spans="1:26" ht="22.5" customHeight="1">
      <c r="A35" s="197">
        <v>20</v>
      </c>
      <c r="B35" s="212" t="s">
        <v>173</v>
      </c>
      <c r="C35" s="212" t="s">
        <v>263</v>
      </c>
      <c r="D35" s="197" t="s">
        <v>249</v>
      </c>
      <c r="E35" s="226" t="s">
        <v>355</v>
      </c>
      <c r="F35" s="197">
        <v>1</v>
      </c>
      <c r="G35" s="197">
        <v>1</v>
      </c>
      <c r="H35" s="213">
        <v>262560</v>
      </c>
      <c r="I35" s="213">
        <v>1</v>
      </c>
      <c r="J35" s="213">
        <v>1</v>
      </c>
      <c r="K35" s="213">
        <v>1</v>
      </c>
      <c r="L35" s="232" t="s">
        <v>6</v>
      </c>
      <c r="M35" s="213" t="s">
        <v>6</v>
      </c>
      <c r="N35" s="213" t="s">
        <v>6</v>
      </c>
      <c r="O35" s="189">
        <v>8640</v>
      </c>
      <c r="P35" s="189">
        <v>8880</v>
      </c>
      <c r="Q35" s="189">
        <v>9000</v>
      </c>
      <c r="R35" s="191"/>
      <c r="S35" s="192">
        <f>SUM( H35,O35)</f>
        <v>271200</v>
      </c>
      <c r="T35" s="192">
        <f>SUM( S35,P35)</f>
        <v>280080</v>
      </c>
      <c r="U35" s="407">
        <f>SUM( T35,Q35)</f>
        <v>289080</v>
      </c>
      <c r="V35" s="406">
        <v>21880</v>
      </c>
    </row>
    <row r="36" spans="1:26" ht="24.95" customHeight="1">
      <c r="A36" s="197">
        <v>21</v>
      </c>
      <c r="B36" s="212" t="s">
        <v>35</v>
      </c>
      <c r="C36" s="203" t="s">
        <v>265</v>
      </c>
      <c r="D36" s="370" t="s">
        <v>246</v>
      </c>
      <c r="E36" s="226" t="s">
        <v>355</v>
      </c>
      <c r="F36" s="197">
        <v>1</v>
      </c>
      <c r="G36" s="197">
        <v>1</v>
      </c>
      <c r="H36" s="213">
        <v>258000</v>
      </c>
      <c r="I36" s="206">
        <v>1</v>
      </c>
      <c r="J36" s="207" t="s">
        <v>54</v>
      </c>
      <c r="K36" s="206">
        <v>1</v>
      </c>
      <c r="L36" s="213" t="s">
        <v>6</v>
      </c>
      <c r="M36" s="213" t="s">
        <v>6</v>
      </c>
      <c r="N36" s="213" t="s">
        <v>6</v>
      </c>
      <c r="O36" s="189">
        <v>8760</v>
      </c>
      <c r="P36" s="189">
        <v>9000</v>
      </c>
      <c r="Q36" s="189">
        <v>8760</v>
      </c>
      <c r="R36" s="191"/>
      <c r="S36" s="192">
        <f>SUM( H36,O36)</f>
        <v>266760</v>
      </c>
      <c r="T36" s="192">
        <f>SUM( S36,P36)</f>
        <v>275760</v>
      </c>
      <c r="U36" s="407">
        <f>SUM( T36,Q36)</f>
        <v>284520</v>
      </c>
      <c r="V36" s="406">
        <v>21500</v>
      </c>
    </row>
    <row r="37" spans="1:26" ht="24.95" customHeight="1">
      <c r="A37" s="197">
        <v>22</v>
      </c>
      <c r="B37" s="8" t="s">
        <v>6</v>
      </c>
      <c r="C37" s="137" t="s">
        <v>266</v>
      </c>
      <c r="D37" s="8" t="s">
        <v>245</v>
      </c>
      <c r="E37" s="226" t="s">
        <v>352</v>
      </c>
      <c r="F37" s="8">
        <v>1</v>
      </c>
      <c r="G37" s="8" t="s">
        <v>6</v>
      </c>
      <c r="H37" s="113">
        <v>355320</v>
      </c>
      <c r="I37" s="8">
        <v>1</v>
      </c>
      <c r="J37" s="138" t="s">
        <v>54</v>
      </c>
      <c r="K37" s="8">
        <v>1</v>
      </c>
      <c r="L37" s="8">
        <v>1</v>
      </c>
      <c r="M37" s="138" t="s">
        <v>6</v>
      </c>
      <c r="N37" s="8" t="s">
        <v>6</v>
      </c>
      <c r="O37" s="335">
        <v>12000</v>
      </c>
      <c r="P37" s="140">
        <v>12000</v>
      </c>
      <c r="Q37" s="172">
        <v>12000</v>
      </c>
      <c r="R37" s="173"/>
      <c r="S37" s="164">
        <f t="shared" si="16"/>
        <v>367320</v>
      </c>
      <c r="T37" s="164">
        <f t="shared" ref="T37:U37" si="19">SUM( S37,P37)</f>
        <v>379320</v>
      </c>
      <c r="U37" s="393">
        <f t="shared" si="19"/>
        <v>391320</v>
      </c>
      <c r="V37" s="422" t="s">
        <v>351</v>
      </c>
    </row>
    <row r="38" spans="1:26" ht="24.95" customHeight="1">
      <c r="A38" s="197">
        <v>23</v>
      </c>
      <c r="B38" s="197" t="s">
        <v>6</v>
      </c>
      <c r="C38" s="137" t="s">
        <v>268</v>
      </c>
      <c r="D38" s="8" t="s">
        <v>247</v>
      </c>
      <c r="E38" s="226" t="s">
        <v>353</v>
      </c>
      <c r="F38" s="115">
        <v>1</v>
      </c>
      <c r="G38" s="115" t="s">
        <v>6</v>
      </c>
      <c r="H38" s="335">
        <v>297900</v>
      </c>
      <c r="I38" s="332" t="s">
        <v>54</v>
      </c>
      <c r="J38" s="373">
        <v>1</v>
      </c>
      <c r="K38" s="332" t="s">
        <v>54</v>
      </c>
      <c r="L38" s="334" t="s">
        <v>54</v>
      </c>
      <c r="M38" s="138" t="s">
        <v>6</v>
      </c>
      <c r="N38" s="334" t="s">
        <v>6</v>
      </c>
      <c r="O38" s="343">
        <v>9720</v>
      </c>
      <c r="P38" s="333">
        <v>9720</v>
      </c>
      <c r="Q38" s="172">
        <v>9720</v>
      </c>
      <c r="R38" s="172"/>
      <c r="S38" s="164">
        <f t="shared" si="16"/>
        <v>307620</v>
      </c>
      <c r="T38" s="164">
        <f t="shared" ref="T38:U38" si="20">SUM( S38,P38)</f>
        <v>317340</v>
      </c>
      <c r="U38" s="393">
        <f t="shared" si="20"/>
        <v>327060</v>
      </c>
      <c r="V38" s="422" t="s">
        <v>351</v>
      </c>
    </row>
    <row r="39" spans="1:26" ht="24.95" customHeight="1">
      <c r="A39" s="197">
        <v>24</v>
      </c>
      <c r="B39" s="268" t="s">
        <v>174</v>
      </c>
      <c r="C39" s="203" t="s">
        <v>267</v>
      </c>
      <c r="D39" s="200" t="s">
        <v>248</v>
      </c>
      <c r="E39" s="226" t="s">
        <v>356</v>
      </c>
      <c r="F39" s="197">
        <v>1</v>
      </c>
      <c r="G39" s="197">
        <v>1</v>
      </c>
      <c r="H39" s="213">
        <v>239640</v>
      </c>
      <c r="I39" s="213">
        <v>1</v>
      </c>
      <c r="J39" s="213">
        <v>1</v>
      </c>
      <c r="K39" s="213">
        <v>1</v>
      </c>
      <c r="L39" s="214" t="s">
        <v>6</v>
      </c>
      <c r="M39" s="213" t="s">
        <v>6</v>
      </c>
      <c r="N39" s="213" t="s">
        <v>6</v>
      </c>
      <c r="O39" s="303">
        <v>9720</v>
      </c>
      <c r="P39" s="303">
        <v>10080</v>
      </c>
      <c r="Q39" s="303">
        <v>10440</v>
      </c>
      <c r="R39" s="269"/>
      <c r="S39" s="192">
        <f t="shared" si="16"/>
        <v>249360</v>
      </c>
      <c r="T39" s="192">
        <f t="shared" ref="T39:U39" si="21">SUM( S39,P39)</f>
        <v>259440</v>
      </c>
      <c r="U39" s="407">
        <f t="shared" si="21"/>
        <v>269880</v>
      </c>
      <c r="V39" s="406">
        <v>19970</v>
      </c>
    </row>
    <row r="40" spans="1:26" ht="24.95" customHeight="1">
      <c r="A40" s="228"/>
      <c r="B40" s="707" t="s">
        <v>98</v>
      </c>
      <c r="C40" s="708"/>
      <c r="D40" s="383"/>
      <c r="E40" s="384"/>
      <c r="F40" s="385"/>
      <c r="G40" s="385"/>
      <c r="H40" s="386"/>
      <c r="I40" s="240"/>
      <c r="J40" s="385"/>
      <c r="K40" s="240"/>
      <c r="L40" s="240"/>
      <c r="M40" s="241"/>
      <c r="N40" s="240"/>
      <c r="O40" s="242"/>
      <c r="P40" s="242"/>
      <c r="Q40" s="243"/>
      <c r="R40" s="387"/>
      <c r="S40" s="224"/>
      <c r="T40" s="224"/>
      <c r="U40" s="408"/>
      <c r="V40" s="420"/>
    </row>
    <row r="41" spans="1:26" ht="24.95" customHeight="1">
      <c r="A41" s="228">
        <v>25</v>
      </c>
      <c r="B41" s="212" t="s">
        <v>319</v>
      </c>
      <c r="C41" s="212" t="s">
        <v>334</v>
      </c>
      <c r="D41" s="197" t="s">
        <v>6</v>
      </c>
      <c r="E41" s="273" t="s">
        <v>158</v>
      </c>
      <c r="F41" s="197">
        <v>1</v>
      </c>
      <c r="G41" s="197">
        <v>1</v>
      </c>
      <c r="H41" s="213">
        <v>148200</v>
      </c>
      <c r="I41" s="197">
        <v>1</v>
      </c>
      <c r="J41" s="197">
        <v>1</v>
      </c>
      <c r="K41" s="197">
        <v>1</v>
      </c>
      <c r="L41" s="197" t="s">
        <v>6</v>
      </c>
      <c r="M41" s="197" t="s">
        <v>6</v>
      </c>
      <c r="N41" s="197" t="s">
        <v>6</v>
      </c>
      <c r="O41" s="189">
        <v>6000</v>
      </c>
      <c r="P41" s="189">
        <v>6240</v>
      </c>
      <c r="Q41" s="189">
        <v>6480</v>
      </c>
      <c r="R41" s="191"/>
      <c r="S41" s="192">
        <f>SUM( H41,O41)</f>
        <v>154200</v>
      </c>
      <c r="T41" s="192">
        <f>SUM( H41,P41)</f>
        <v>154440</v>
      </c>
      <c r="U41" s="407">
        <f>SUM( T41,Q41)</f>
        <v>160920</v>
      </c>
      <c r="V41" s="406">
        <v>12350</v>
      </c>
    </row>
    <row r="42" spans="1:26" ht="24.95" customHeight="1">
      <c r="A42" s="197"/>
      <c r="B42" s="723" t="s">
        <v>306</v>
      </c>
      <c r="C42" s="724"/>
      <c r="D42" s="219"/>
      <c r="E42" s="259"/>
      <c r="F42" s="260"/>
      <c r="G42" s="260"/>
      <c r="H42" s="260"/>
      <c r="I42" s="260"/>
      <c r="J42" s="260"/>
      <c r="K42" s="260"/>
      <c r="L42" s="260"/>
      <c r="M42" s="260"/>
      <c r="N42" s="260"/>
      <c r="O42" s="261"/>
      <c r="P42" s="261"/>
      <c r="Q42" s="261"/>
      <c r="R42" s="262"/>
      <c r="S42" s="261"/>
      <c r="T42" s="224"/>
      <c r="U42" s="411"/>
      <c r="V42" s="420"/>
    </row>
    <row r="43" spans="1:26" ht="37.5" customHeight="1">
      <c r="A43" s="197">
        <v>26</v>
      </c>
      <c r="B43" s="378" t="s">
        <v>216</v>
      </c>
      <c r="C43" s="378" t="s">
        <v>335</v>
      </c>
      <c r="D43" s="197" t="s">
        <v>243</v>
      </c>
      <c r="E43" s="226" t="s">
        <v>254</v>
      </c>
      <c r="F43" s="197">
        <v>1</v>
      </c>
      <c r="G43" s="197">
        <v>1</v>
      </c>
      <c r="H43" s="213">
        <v>308040</v>
      </c>
      <c r="I43" s="213">
        <v>1</v>
      </c>
      <c r="J43" s="213">
        <v>1</v>
      </c>
      <c r="K43" s="213">
        <v>1</v>
      </c>
      <c r="L43" s="214" t="s">
        <v>6</v>
      </c>
      <c r="M43" s="213" t="s">
        <v>6</v>
      </c>
      <c r="N43" s="213" t="s">
        <v>6</v>
      </c>
      <c r="O43" s="303">
        <v>10920</v>
      </c>
      <c r="P43" s="303">
        <v>11160</v>
      </c>
      <c r="Q43" s="189">
        <v>11520</v>
      </c>
      <c r="R43" s="189"/>
      <c r="S43" s="192">
        <f>SUM( H43,O43)</f>
        <v>318960</v>
      </c>
      <c r="T43" s="192">
        <f>SUM( S43,P43)</f>
        <v>330120</v>
      </c>
      <c r="U43" s="407">
        <f>SUM( T43,Q43)</f>
        <v>341640</v>
      </c>
      <c r="V43" s="406">
        <v>22170</v>
      </c>
    </row>
    <row r="44" spans="1:26" ht="24.95" customHeight="1">
      <c r="A44" s="197">
        <v>27</v>
      </c>
      <c r="B44" s="212" t="s">
        <v>49</v>
      </c>
      <c r="C44" s="212" t="s">
        <v>269</v>
      </c>
      <c r="D44" s="197" t="s">
        <v>316</v>
      </c>
      <c r="E44" s="226" t="s">
        <v>356</v>
      </c>
      <c r="F44" s="369">
        <v>1</v>
      </c>
      <c r="G44" s="369">
        <v>1</v>
      </c>
      <c r="H44" s="274">
        <v>264480</v>
      </c>
      <c r="I44" s="274">
        <v>1</v>
      </c>
      <c r="J44" s="274">
        <v>1</v>
      </c>
      <c r="K44" s="274">
        <v>1</v>
      </c>
      <c r="L44" s="274" t="s">
        <v>6</v>
      </c>
      <c r="M44" s="274" t="s">
        <v>6</v>
      </c>
      <c r="N44" s="274" t="s">
        <v>6</v>
      </c>
      <c r="O44" s="189">
        <v>10560</v>
      </c>
      <c r="P44" s="189">
        <v>10800</v>
      </c>
      <c r="Q44" s="189">
        <v>10920</v>
      </c>
      <c r="R44" s="189"/>
      <c r="S44" s="192">
        <f>SUM( H44,O44)</f>
        <v>275040</v>
      </c>
      <c r="T44" s="192">
        <f>SUM( S44,P44)</f>
        <v>285840</v>
      </c>
      <c r="U44" s="407">
        <f>SUM( T44,Q44)</f>
        <v>296760</v>
      </c>
      <c r="V44" s="406">
        <v>22040</v>
      </c>
    </row>
    <row r="45" spans="1:26" ht="24.95" customHeight="1">
      <c r="A45" s="8">
        <v>28</v>
      </c>
      <c r="B45" s="8" t="s">
        <v>6</v>
      </c>
      <c r="C45" s="137" t="s">
        <v>269</v>
      </c>
      <c r="D45" s="8" t="s">
        <v>317</v>
      </c>
      <c r="E45" s="226" t="s">
        <v>353</v>
      </c>
      <c r="F45" s="373">
        <v>1</v>
      </c>
      <c r="G45" s="381" t="s">
        <v>6</v>
      </c>
      <c r="H45" s="113">
        <v>297900</v>
      </c>
      <c r="I45" s="113">
        <v>1</v>
      </c>
      <c r="J45" s="113">
        <v>1</v>
      </c>
      <c r="K45" s="113">
        <v>1</v>
      </c>
      <c r="L45" s="138" t="s">
        <v>54</v>
      </c>
      <c r="M45" s="138" t="s">
        <v>6</v>
      </c>
      <c r="N45" s="113" t="s">
        <v>6</v>
      </c>
      <c r="O45" s="344">
        <v>9720</v>
      </c>
      <c r="P45" s="333">
        <v>9720</v>
      </c>
      <c r="Q45" s="172">
        <v>9720</v>
      </c>
      <c r="R45" s="172"/>
      <c r="S45" s="164">
        <f t="shared" ref="S45:S49" si="22">SUM( H45,O45)</f>
        <v>307620</v>
      </c>
      <c r="T45" s="164">
        <f t="shared" ref="T45:U45" si="23">SUM( S45,P45)</f>
        <v>317340</v>
      </c>
      <c r="U45" s="393">
        <f t="shared" si="23"/>
        <v>327060</v>
      </c>
      <c r="V45" s="422" t="s">
        <v>351</v>
      </c>
    </row>
    <row r="46" spans="1:26" ht="24.95" customHeight="1">
      <c r="A46" s="369"/>
      <c r="B46" s="707" t="s">
        <v>98</v>
      </c>
      <c r="C46" s="708"/>
      <c r="D46" s="388"/>
      <c r="E46" s="389"/>
      <c r="F46" s="389"/>
      <c r="G46" s="389"/>
      <c r="H46" s="389"/>
      <c r="I46" s="390"/>
      <c r="J46" s="390"/>
      <c r="K46" s="390"/>
      <c r="L46" s="390"/>
      <c r="M46" s="390"/>
      <c r="N46" s="390"/>
      <c r="O46" s="391"/>
      <c r="P46" s="391"/>
      <c r="Q46" s="391"/>
      <c r="R46" s="392"/>
      <c r="S46" s="382">
        <f t="shared" si="22"/>
        <v>0</v>
      </c>
      <c r="T46" s="382">
        <f t="shared" ref="T46:U46" si="24">SUM( S46,P46)</f>
        <v>0</v>
      </c>
      <c r="U46" s="409">
        <f t="shared" si="24"/>
        <v>0</v>
      </c>
      <c r="V46" s="421"/>
      <c r="W46" s="302"/>
      <c r="X46" s="302"/>
    </row>
    <row r="47" spans="1:26" ht="22.5" customHeight="1">
      <c r="A47" s="197">
        <v>29</v>
      </c>
      <c r="B47" s="401" t="s">
        <v>312</v>
      </c>
      <c r="C47" s="40" t="s">
        <v>106</v>
      </c>
      <c r="D47" s="29" t="s">
        <v>6</v>
      </c>
      <c r="E47" s="82" t="s">
        <v>158</v>
      </c>
      <c r="F47" s="29">
        <v>1</v>
      </c>
      <c r="G47" s="29">
        <v>1</v>
      </c>
      <c r="H47" s="41">
        <v>143520</v>
      </c>
      <c r="I47" s="29">
        <v>1</v>
      </c>
      <c r="J47" s="29">
        <v>1</v>
      </c>
      <c r="K47" s="29">
        <v>1</v>
      </c>
      <c r="L47" s="29" t="s">
        <v>6</v>
      </c>
      <c r="M47" s="42" t="s">
        <v>6</v>
      </c>
      <c r="N47" s="29" t="s">
        <v>6</v>
      </c>
      <c r="O47" s="43">
        <v>5760</v>
      </c>
      <c r="P47" s="43">
        <v>6000</v>
      </c>
      <c r="Q47" s="43">
        <v>6240</v>
      </c>
      <c r="R47" s="44"/>
      <c r="S47" s="38">
        <f t="shared" si="22"/>
        <v>149280</v>
      </c>
      <c r="T47" s="38">
        <f t="shared" ref="T47:U47" si="25">SUM( S47,P47)</f>
        <v>155280</v>
      </c>
      <c r="U47" s="412">
        <f t="shared" si="25"/>
        <v>161520</v>
      </c>
      <c r="V47" s="417">
        <v>11960</v>
      </c>
      <c r="W47" s="302"/>
    </row>
    <row r="48" spans="1:26" ht="22.5" customHeight="1">
      <c r="A48" s="204">
        <v>30</v>
      </c>
      <c r="B48" s="30" t="s">
        <v>100</v>
      </c>
      <c r="C48" s="30" t="s">
        <v>311</v>
      </c>
      <c r="D48" s="31" t="s">
        <v>6</v>
      </c>
      <c r="E48" s="398" t="s">
        <v>158</v>
      </c>
      <c r="F48" s="31">
        <v>1</v>
      </c>
      <c r="G48" s="31">
        <v>1</v>
      </c>
      <c r="H48" s="32">
        <v>125880</v>
      </c>
      <c r="I48" s="31">
        <v>1</v>
      </c>
      <c r="J48" s="31">
        <v>1</v>
      </c>
      <c r="K48" s="31">
        <v>1</v>
      </c>
      <c r="L48" s="31" t="s">
        <v>6</v>
      </c>
      <c r="M48" s="31" t="s">
        <v>6</v>
      </c>
      <c r="N48" s="31" t="s">
        <v>6</v>
      </c>
      <c r="O48" s="39">
        <v>5040</v>
      </c>
      <c r="P48" s="39">
        <v>5280</v>
      </c>
      <c r="Q48" s="39">
        <v>5520</v>
      </c>
      <c r="R48" s="399"/>
      <c r="S48" s="38">
        <f t="shared" si="22"/>
        <v>130920</v>
      </c>
      <c r="T48" s="38">
        <f t="shared" ref="T48:U48" si="26">SUM( S48,P48)</f>
        <v>136200</v>
      </c>
      <c r="U48" s="412">
        <f t="shared" si="26"/>
        <v>141720</v>
      </c>
      <c r="V48" s="406">
        <v>10490</v>
      </c>
    </row>
    <row r="49" spans="1:38" s="377" customFormat="1" ht="21" customHeight="1">
      <c r="A49" s="197">
        <v>31</v>
      </c>
      <c r="B49" s="137" t="s">
        <v>313</v>
      </c>
      <c r="C49" s="137" t="s">
        <v>314</v>
      </c>
      <c r="D49" s="8" t="s">
        <v>6</v>
      </c>
      <c r="E49" s="9" t="s">
        <v>158</v>
      </c>
      <c r="F49" s="8">
        <v>1</v>
      </c>
      <c r="G49" s="8" t="s">
        <v>6</v>
      </c>
      <c r="H49" s="113">
        <v>138000</v>
      </c>
      <c r="I49" s="8" t="s">
        <v>6</v>
      </c>
      <c r="J49" s="8">
        <v>1</v>
      </c>
      <c r="K49" s="8" t="s">
        <v>6</v>
      </c>
      <c r="L49" s="8" t="s">
        <v>6</v>
      </c>
      <c r="M49" s="8">
        <v>1</v>
      </c>
      <c r="N49" s="8" t="s">
        <v>6</v>
      </c>
      <c r="O49" s="172">
        <v>0</v>
      </c>
      <c r="P49" s="172">
        <v>5520</v>
      </c>
      <c r="Q49" s="172">
        <v>5760</v>
      </c>
      <c r="R49" s="173"/>
      <c r="S49" s="143">
        <f t="shared" si="22"/>
        <v>138000</v>
      </c>
      <c r="T49" s="143">
        <f>SUM( S49,P49)</f>
        <v>143520</v>
      </c>
      <c r="U49" s="413">
        <f>SUM( T49,Q49)</f>
        <v>149280</v>
      </c>
      <c r="V49" s="422" t="s">
        <v>351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21" customHeight="1">
      <c r="A50" s="286"/>
      <c r="B50" s="287"/>
      <c r="C50" s="287"/>
      <c r="D50" s="286"/>
      <c r="E50" s="356"/>
      <c r="F50" s="286"/>
      <c r="G50" s="286"/>
      <c r="H50" s="357"/>
      <c r="I50" s="286"/>
      <c r="J50" s="286"/>
      <c r="K50" s="286"/>
      <c r="L50" s="286"/>
      <c r="M50" s="286"/>
      <c r="N50" s="286"/>
      <c r="O50" s="294"/>
      <c r="P50" s="294"/>
      <c r="Q50" s="294"/>
      <c r="R50" s="358"/>
      <c r="S50" s="302"/>
      <c r="T50" s="302"/>
      <c r="U50" s="302"/>
      <c r="V50" s="418"/>
    </row>
    <row r="51" spans="1:38" ht="22.5" customHeight="1">
      <c r="A51" s="286"/>
      <c r="B51" s="287"/>
      <c r="C51" s="287"/>
      <c r="D51" s="286"/>
      <c r="E51" s="356"/>
      <c r="F51" s="286"/>
      <c r="G51" s="286"/>
      <c r="H51" s="357"/>
      <c r="I51" s="286"/>
      <c r="J51" s="286"/>
      <c r="K51" s="286"/>
      <c r="L51" s="286"/>
      <c r="M51" s="286"/>
      <c r="N51" s="286"/>
      <c r="O51" s="294"/>
      <c r="P51" s="294"/>
      <c r="Q51" s="294"/>
      <c r="R51" s="358"/>
      <c r="S51" s="302"/>
      <c r="T51" s="302"/>
      <c r="U51" s="302"/>
      <c r="V51" s="418"/>
    </row>
    <row r="52" spans="1:38" s="5" customFormat="1" ht="22.5" customHeight="1">
      <c r="A52" s="286"/>
      <c r="B52" s="777"/>
      <c r="C52" s="777"/>
      <c r="D52" s="777"/>
      <c r="E52" s="777"/>
      <c r="F52" s="777"/>
      <c r="G52" s="777"/>
      <c r="H52" s="777"/>
      <c r="I52" s="777"/>
      <c r="J52" s="777"/>
      <c r="K52" s="777"/>
      <c r="L52" s="777"/>
      <c r="M52" s="777"/>
      <c r="N52" s="777"/>
      <c r="O52" s="777"/>
      <c r="P52" s="777"/>
      <c r="Q52" s="777"/>
      <c r="R52" s="777"/>
      <c r="S52" s="777"/>
      <c r="T52" s="777"/>
      <c r="U52" s="777"/>
      <c r="V52" s="419"/>
    </row>
    <row r="53" spans="1:38" s="359" customFormat="1" ht="24.75" customHeight="1">
      <c r="A53" s="710" t="s">
        <v>0</v>
      </c>
      <c r="B53" s="710" t="s">
        <v>371</v>
      </c>
      <c r="C53" s="710" t="s">
        <v>1</v>
      </c>
      <c r="D53" s="710" t="s">
        <v>69</v>
      </c>
      <c r="E53" s="725" t="s">
        <v>65</v>
      </c>
      <c r="F53" s="728" t="s">
        <v>66</v>
      </c>
      <c r="G53" s="731" t="s">
        <v>22</v>
      </c>
      <c r="H53" s="732"/>
      <c r="I53" s="757" t="s">
        <v>235</v>
      </c>
      <c r="J53" s="758"/>
      <c r="K53" s="759"/>
      <c r="L53" s="763" t="s">
        <v>67</v>
      </c>
      <c r="M53" s="764"/>
      <c r="N53" s="765"/>
      <c r="O53" s="769" t="s">
        <v>68</v>
      </c>
      <c r="P53" s="770"/>
      <c r="Q53" s="771"/>
      <c r="R53" s="369"/>
      <c r="S53" s="769" t="s">
        <v>3</v>
      </c>
      <c r="T53" s="770"/>
      <c r="U53" s="770"/>
      <c r="V53" s="795" t="s">
        <v>9</v>
      </c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s="7" customFormat="1" ht="26.25" customHeight="1">
      <c r="A54" s="711"/>
      <c r="B54" s="711"/>
      <c r="C54" s="711"/>
      <c r="D54" s="711"/>
      <c r="E54" s="726"/>
      <c r="F54" s="729"/>
      <c r="G54" s="728" t="s">
        <v>4</v>
      </c>
      <c r="H54" s="725" t="s">
        <v>23</v>
      </c>
      <c r="I54" s="760"/>
      <c r="J54" s="761"/>
      <c r="K54" s="762"/>
      <c r="L54" s="766"/>
      <c r="M54" s="767"/>
      <c r="N54" s="768"/>
      <c r="O54" s="772"/>
      <c r="P54" s="773"/>
      <c r="Q54" s="774"/>
      <c r="R54" s="369"/>
      <c r="S54" s="772"/>
      <c r="T54" s="773"/>
      <c r="U54" s="773"/>
      <c r="V54" s="796"/>
    </row>
    <row r="55" spans="1:38" s="7" customFormat="1" ht="24.95" customHeight="1">
      <c r="A55" s="712"/>
      <c r="B55" s="712"/>
      <c r="C55" s="712"/>
      <c r="D55" s="712"/>
      <c r="E55" s="727"/>
      <c r="F55" s="730"/>
      <c r="G55" s="730"/>
      <c r="H55" s="727"/>
      <c r="I55" s="395">
        <v>2561</v>
      </c>
      <c r="J55" s="395">
        <v>2562</v>
      </c>
      <c r="K55" s="395">
        <v>2563</v>
      </c>
      <c r="L55" s="395">
        <v>2561</v>
      </c>
      <c r="M55" s="395">
        <v>2562</v>
      </c>
      <c r="N55" s="395">
        <v>2563</v>
      </c>
      <c r="O55" s="202">
        <v>2561</v>
      </c>
      <c r="P55" s="202">
        <v>2562</v>
      </c>
      <c r="Q55" s="202">
        <v>2563</v>
      </c>
      <c r="R55" s="201">
        <v>2554</v>
      </c>
      <c r="S55" s="202">
        <v>2561</v>
      </c>
      <c r="T55" s="202">
        <v>2562</v>
      </c>
      <c r="U55" s="405">
        <v>2563</v>
      </c>
      <c r="V55" s="797"/>
    </row>
    <row r="56" spans="1:38" ht="24" customHeight="1">
      <c r="A56" s="197"/>
      <c r="B56" s="723" t="s">
        <v>305</v>
      </c>
      <c r="C56" s="724"/>
      <c r="D56" s="219"/>
      <c r="E56" s="279"/>
      <c r="F56" s="280"/>
      <c r="G56" s="280"/>
      <c r="H56" s="280"/>
      <c r="I56" s="280"/>
      <c r="J56" s="280"/>
      <c r="K56" s="280"/>
      <c r="L56" s="280"/>
      <c r="M56" s="280"/>
      <c r="N56" s="280"/>
      <c r="O56" s="281"/>
      <c r="P56" s="281"/>
      <c r="Q56" s="281"/>
      <c r="R56" s="281"/>
      <c r="S56" s="281"/>
      <c r="T56" s="281"/>
      <c r="U56" s="281"/>
      <c r="V56" s="420"/>
    </row>
    <row r="57" spans="1:38" ht="39" customHeight="1">
      <c r="A57" s="197">
        <v>32</v>
      </c>
      <c r="B57" s="212" t="s">
        <v>44</v>
      </c>
      <c r="C57" s="212" t="s">
        <v>336</v>
      </c>
      <c r="D57" s="197" t="s">
        <v>242</v>
      </c>
      <c r="E57" s="226" t="s">
        <v>254</v>
      </c>
      <c r="F57" s="374">
        <v>1</v>
      </c>
      <c r="G57" s="374">
        <v>1</v>
      </c>
      <c r="H57" s="274">
        <v>374640</v>
      </c>
      <c r="I57" s="274">
        <v>1</v>
      </c>
      <c r="J57" s="274">
        <v>1</v>
      </c>
      <c r="K57" s="274">
        <v>1</v>
      </c>
      <c r="L57" s="274" t="s">
        <v>6</v>
      </c>
      <c r="M57" s="274" t="s">
        <v>6</v>
      </c>
      <c r="N57" s="274" t="s">
        <v>6</v>
      </c>
      <c r="O57" s="189">
        <v>11880</v>
      </c>
      <c r="P57" s="189">
        <v>12240</v>
      </c>
      <c r="Q57" s="189">
        <v>12960</v>
      </c>
      <c r="R57" s="189"/>
      <c r="S57" s="192">
        <f>SUM( H57,O57)</f>
        <v>386520</v>
      </c>
      <c r="T57" s="192">
        <f>SUM( S57,P57)</f>
        <v>398760</v>
      </c>
      <c r="U57" s="407">
        <f>SUM( T57,Q57)</f>
        <v>411720</v>
      </c>
      <c r="V57" s="406">
        <v>25470</v>
      </c>
    </row>
    <row r="58" spans="1:38" ht="24.95" customHeight="1">
      <c r="A58" s="197">
        <v>33</v>
      </c>
      <c r="B58" s="212" t="s">
        <v>114</v>
      </c>
      <c r="C58" s="212" t="s">
        <v>271</v>
      </c>
      <c r="D58" s="197" t="s">
        <v>241</v>
      </c>
      <c r="E58" s="226" t="s">
        <v>357</v>
      </c>
      <c r="F58" s="374">
        <v>1</v>
      </c>
      <c r="G58" s="274">
        <v>1</v>
      </c>
      <c r="H58" s="274">
        <v>271440</v>
      </c>
      <c r="I58" s="274">
        <v>1</v>
      </c>
      <c r="J58" s="274">
        <v>1</v>
      </c>
      <c r="K58" s="274">
        <v>1</v>
      </c>
      <c r="L58" s="274" t="s">
        <v>6</v>
      </c>
      <c r="M58" s="274" t="s">
        <v>6</v>
      </c>
      <c r="N58" s="274" t="s">
        <v>6</v>
      </c>
      <c r="O58" s="189">
        <v>11160</v>
      </c>
      <c r="P58" s="190">
        <v>11280</v>
      </c>
      <c r="Q58" s="189">
        <v>11760</v>
      </c>
      <c r="R58" s="189"/>
      <c r="S58" s="192">
        <f>SUM( H58,O58)</f>
        <v>282600</v>
      </c>
      <c r="T58" s="192">
        <f>SUM( S58,P58)</f>
        <v>293880</v>
      </c>
      <c r="U58" s="407">
        <f>SUM( T58,Q58)</f>
        <v>305640</v>
      </c>
      <c r="V58" s="406">
        <v>22620</v>
      </c>
    </row>
    <row r="59" spans="1:38" ht="24.95" customHeight="1">
      <c r="A59" s="197">
        <v>34</v>
      </c>
      <c r="B59" s="212" t="s">
        <v>25</v>
      </c>
      <c r="C59" s="212" t="s">
        <v>166</v>
      </c>
      <c r="D59" s="197" t="s">
        <v>84</v>
      </c>
      <c r="E59" s="227" t="s">
        <v>90</v>
      </c>
      <c r="F59" s="197">
        <v>1</v>
      </c>
      <c r="G59" s="197">
        <v>1</v>
      </c>
      <c r="H59" s="213">
        <v>0</v>
      </c>
      <c r="I59" s="213">
        <v>1</v>
      </c>
      <c r="J59" s="213">
        <v>1</v>
      </c>
      <c r="K59" s="213">
        <v>1</v>
      </c>
      <c r="L59" s="213" t="s">
        <v>6</v>
      </c>
      <c r="M59" s="213" t="s">
        <v>6</v>
      </c>
      <c r="N59" s="213" t="s">
        <v>6</v>
      </c>
      <c r="O59" s="775" t="s">
        <v>24</v>
      </c>
      <c r="P59" s="776"/>
      <c r="Q59" s="776"/>
      <c r="R59" s="776"/>
      <c r="S59" s="776"/>
      <c r="T59" s="776"/>
      <c r="U59" s="776"/>
      <c r="V59" s="406"/>
    </row>
    <row r="60" spans="1:38" ht="21" customHeight="1">
      <c r="A60" s="197">
        <v>35</v>
      </c>
      <c r="B60" s="212" t="s">
        <v>345</v>
      </c>
      <c r="C60" s="212" t="s">
        <v>166</v>
      </c>
      <c r="D60" s="197" t="s">
        <v>85</v>
      </c>
      <c r="E60" s="227" t="s">
        <v>90</v>
      </c>
      <c r="F60" s="197">
        <v>1</v>
      </c>
      <c r="G60" s="197">
        <v>1</v>
      </c>
      <c r="H60" s="213">
        <v>0</v>
      </c>
      <c r="I60" s="213">
        <v>1</v>
      </c>
      <c r="J60" s="213">
        <v>1</v>
      </c>
      <c r="K60" s="213">
        <v>1</v>
      </c>
      <c r="L60" s="213" t="s">
        <v>6</v>
      </c>
      <c r="M60" s="213" t="s">
        <v>6</v>
      </c>
      <c r="N60" s="213" t="s">
        <v>6</v>
      </c>
      <c r="O60" s="775" t="s">
        <v>24</v>
      </c>
      <c r="P60" s="776"/>
      <c r="Q60" s="776"/>
      <c r="R60" s="776"/>
      <c r="S60" s="776"/>
      <c r="T60" s="776"/>
      <c r="U60" s="776"/>
      <c r="V60" s="406"/>
    </row>
    <row r="61" spans="1:38" ht="24.95" customHeight="1">
      <c r="A61" s="197">
        <v>36</v>
      </c>
      <c r="B61" s="212" t="s">
        <v>27</v>
      </c>
      <c r="C61" s="212" t="s">
        <v>166</v>
      </c>
      <c r="D61" s="197" t="s">
        <v>86</v>
      </c>
      <c r="E61" s="227" t="s">
        <v>90</v>
      </c>
      <c r="F61" s="197">
        <v>1</v>
      </c>
      <c r="G61" s="197">
        <v>1</v>
      </c>
      <c r="H61" s="213">
        <v>0</v>
      </c>
      <c r="I61" s="213">
        <v>1</v>
      </c>
      <c r="J61" s="213">
        <v>1</v>
      </c>
      <c r="K61" s="213">
        <v>1</v>
      </c>
      <c r="L61" s="213" t="s">
        <v>6</v>
      </c>
      <c r="M61" s="213" t="s">
        <v>6</v>
      </c>
      <c r="N61" s="213" t="s">
        <v>6</v>
      </c>
      <c r="O61" s="775" t="s">
        <v>24</v>
      </c>
      <c r="P61" s="776"/>
      <c r="Q61" s="776"/>
      <c r="R61" s="776"/>
      <c r="S61" s="776"/>
      <c r="T61" s="776"/>
      <c r="U61" s="776"/>
      <c r="V61" s="406"/>
    </row>
    <row r="62" spans="1:38" ht="24.95" customHeight="1">
      <c r="A62" s="197">
        <v>37</v>
      </c>
      <c r="B62" s="212" t="s">
        <v>344</v>
      </c>
      <c r="C62" s="212" t="s">
        <v>166</v>
      </c>
      <c r="D62" s="197" t="s">
        <v>87</v>
      </c>
      <c r="E62" s="227" t="s">
        <v>90</v>
      </c>
      <c r="F62" s="197">
        <v>1</v>
      </c>
      <c r="G62" s="197">
        <v>1</v>
      </c>
      <c r="H62" s="213">
        <v>0</v>
      </c>
      <c r="I62" s="213">
        <v>1</v>
      </c>
      <c r="J62" s="213">
        <v>1</v>
      </c>
      <c r="K62" s="213">
        <v>1</v>
      </c>
      <c r="L62" s="213" t="s">
        <v>6</v>
      </c>
      <c r="M62" s="213" t="s">
        <v>6</v>
      </c>
      <c r="N62" s="213" t="s">
        <v>6</v>
      </c>
      <c r="O62" s="775" t="s">
        <v>24</v>
      </c>
      <c r="P62" s="776"/>
      <c r="Q62" s="776"/>
      <c r="R62" s="776"/>
      <c r="S62" s="776"/>
      <c r="T62" s="776"/>
      <c r="U62" s="776"/>
      <c r="V62" s="406"/>
    </row>
    <row r="63" spans="1:38" ht="24" customHeight="1">
      <c r="A63" s="197">
        <v>38</v>
      </c>
      <c r="B63" s="203" t="s">
        <v>30</v>
      </c>
      <c r="C63" s="212" t="s">
        <v>166</v>
      </c>
      <c r="D63" s="204" t="s">
        <v>88</v>
      </c>
      <c r="E63" s="227" t="s">
        <v>90</v>
      </c>
      <c r="F63" s="204">
        <v>1</v>
      </c>
      <c r="G63" s="204">
        <v>1</v>
      </c>
      <c r="H63" s="205">
        <v>0</v>
      </c>
      <c r="I63" s="205">
        <v>1</v>
      </c>
      <c r="J63" s="205">
        <v>1</v>
      </c>
      <c r="K63" s="205">
        <v>1</v>
      </c>
      <c r="L63" s="205" t="s">
        <v>6</v>
      </c>
      <c r="M63" s="205" t="s">
        <v>6</v>
      </c>
      <c r="N63" s="205" t="s">
        <v>6</v>
      </c>
      <c r="O63" s="775" t="s">
        <v>24</v>
      </c>
      <c r="P63" s="776"/>
      <c r="Q63" s="776"/>
      <c r="R63" s="776"/>
      <c r="S63" s="776"/>
      <c r="T63" s="776"/>
      <c r="U63" s="776"/>
      <c r="V63" s="406"/>
    </row>
    <row r="64" spans="1:38" ht="24.95" customHeight="1">
      <c r="A64" s="197">
        <v>39</v>
      </c>
      <c r="B64" s="212" t="s">
        <v>154</v>
      </c>
      <c r="C64" s="212" t="s">
        <v>166</v>
      </c>
      <c r="D64" s="197" t="s">
        <v>89</v>
      </c>
      <c r="E64" s="227" t="s">
        <v>90</v>
      </c>
      <c r="F64" s="197">
        <v>1</v>
      </c>
      <c r="G64" s="197">
        <v>1</v>
      </c>
      <c r="H64" s="213">
        <v>0</v>
      </c>
      <c r="I64" s="213">
        <v>1</v>
      </c>
      <c r="J64" s="213">
        <v>1</v>
      </c>
      <c r="K64" s="213">
        <v>1</v>
      </c>
      <c r="L64" s="213" t="s">
        <v>6</v>
      </c>
      <c r="M64" s="213" t="s">
        <v>6</v>
      </c>
      <c r="N64" s="213" t="s">
        <v>6</v>
      </c>
      <c r="O64" s="775" t="s">
        <v>24</v>
      </c>
      <c r="P64" s="776"/>
      <c r="Q64" s="776"/>
      <c r="R64" s="776"/>
      <c r="S64" s="776"/>
      <c r="T64" s="776"/>
      <c r="U64" s="776"/>
      <c r="V64" s="406"/>
    </row>
    <row r="65" spans="1:38" ht="24.95" customHeight="1">
      <c r="A65" s="197">
        <v>40</v>
      </c>
      <c r="B65" s="378" t="s">
        <v>204</v>
      </c>
      <c r="C65" s="212" t="s">
        <v>337</v>
      </c>
      <c r="D65" s="197" t="s">
        <v>186</v>
      </c>
      <c r="E65" s="227" t="s">
        <v>167</v>
      </c>
      <c r="F65" s="197">
        <v>1</v>
      </c>
      <c r="G65" s="197">
        <v>1</v>
      </c>
      <c r="H65" s="213">
        <v>0</v>
      </c>
      <c r="I65" s="213">
        <v>1</v>
      </c>
      <c r="J65" s="213">
        <v>1</v>
      </c>
      <c r="K65" s="213">
        <v>1</v>
      </c>
      <c r="L65" s="214" t="s">
        <v>6</v>
      </c>
      <c r="M65" s="213" t="s">
        <v>6</v>
      </c>
      <c r="N65" s="213" t="s">
        <v>6</v>
      </c>
      <c r="O65" s="775" t="s">
        <v>24</v>
      </c>
      <c r="P65" s="776"/>
      <c r="Q65" s="776"/>
      <c r="R65" s="776"/>
      <c r="S65" s="776"/>
      <c r="T65" s="776"/>
      <c r="U65" s="776"/>
      <c r="V65" s="406"/>
    </row>
    <row r="66" spans="1:38" ht="24.95" customHeight="1">
      <c r="A66" s="197"/>
      <c r="B66" s="707" t="s">
        <v>98</v>
      </c>
      <c r="C66" s="708"/>
      <c r="D66" s="808"/>
      <c r="E66" s="809"/>
      <c r="F66" s="809"/>
      <c r="G66" s="809"/>
      <c r="H66" s="809"/>
      <c r="I66" s="809"/>
      <c r="J66" s="809"/>
      <c r="K66" s="809"/>
      <c r="L66" s="809"/>
      <c r="M66" s="809"/>
      <c r="N66" s="809"/>
      <c r="O66" s="809"/>
      <c r="P66" s="809"/>
      <c r="Q66" s="809"/>
      <c r="R66" s="809"/>
      <c r="S66" s="809"/>
      <c r="T66" s="809"/>
      <c r="U66" s="809"/>
      <c r="V66" s="420"/>
    </row>
    <row r="67" spans="1:38" ht="24.95" customHeight="1">
      <c r="A67" s="197">
        <v>41</v>
      </c>
      <c r="B67" s="212" t="s">
        <v>346</v>
      </c>
      <c r="C67" s="212" t="s">
        <v>321</v>
      </c>
      <c r="D67" s="197" t="s">
        <v>6</v>
      </c>
      <c r="E67" s="227" t="s">
        <v>157</v>
      </c>
      <c r="F67" s="197">
        <v>1</v>
      </c>
      <c r="G67" s="197">
        <v>1</v>
      </c>
      <c r="H67" s="197">
        <v>0</v>
      </c>
      <c r="I67" s="197">
        <v>1</v>
      </c>
      <c r="J67" s="197">
        <v>1</v>
      </c>
      <c r="K67" s="197">
        <v>1</v>
      </c>
      <c r="L67" s="197" t="s">
        <v>6</v>
      </c>
      <c r="M67" s="197" t="s">
        <v>6</v>
      </c>
      <c r="N67" s="197" t="s">
        <v>6</v>
      </c>
      <c r="O67" s="775" t="s">
        <v>24</v>
      </c>
      <c r="P67" s="776"/>
      <c r="Q67" s="776"/>
      <c r="R67" s="776"/>
      <c r="S67" s="776"/>
      <c r="T67" s="776"/>
      <c r="U67" s="776"/>
      <c r="V67" s="406"/>
    </row>
    <row r="68" spans="1:38" ht="24.95" customHeight="1">
      <c r="A68" s="197">
        <v>42</v>
      </c>
      <c r="B68" s="284" t="s">
        <v>121</v>
      </c>
      <c r="C68" s="212" t="s">
        <v>321</v>
      </c>
      <c r="D68" s="197" t="s">
        <v>6</v>
      </c>
      <c r="E68" s="227" t="s">
        <v>157</v>
      </c>
      <c r="F68" s="197">
        <v>1</v>
      </c>
      <c r="G68" s="197">
        <v>1</v>
      </c>
      <c r="H68" s="197">
        <v>0</v>
      </c>
      <c r="I68" s="197">
        <v>1</v>
      </c>
      <c r="J68" s="197">
        <v>1</v>
      </c>
      <c r="K68" s="197">
        <v>1</v>
      </c>
      <c r="L68" s="197" t="s">
        <v>6</v>
      </c>
      <c r="M68" s="197" t="s">
        <v>6</v>
      </c>
      <c r="N68" s="197" t="s">
        <v>6</v>
      </c>
      <c r="O68" s="780" t="s">
        <v>24</v>
      </c>
      <c r="P68" s="780"/>
      <c r="Q68" s="780"/>
      <c r="R68" s="780"/>
      <c r="S68" s="780"/>
      <c r="T68" s="780"/>
      <c r="U68" s="775"/>
      <c r="V68" s="406"/>
    </row>
    <row r="69" spans="1:38" ht="24.95" customHeight="1">
      <c r="A69" s="197">
        <v>43</v>
      </c>
      <c r="B69" s="212" t="s">
        <v>122</v>
      </c>
      <c r="C69" s="212" t="s">
        <v>321</v>
      </c>
      <c r="D69" s="197" t="s">
        <v>6</v>
      </c>
      <c r="E69" s="227" t="s">
        <v>157</v>
      </c>
      <c r="F69" s="197">
        <v>1</v>
      </c>
      <c r="G69" s="197">
        <v>1</v>
      </c>
      <c r="H69" s="197">
        <v>0</v>
      </c>
      <c r="I69" s="197">
        <v>1</v>
      </c>
      <c r="J69" s="197">
        <v>1</v>
      </c>
      <c r="K69" s="197">
        <v>1</v>
      </c>
      <c r="L69" s="197" t="s">
        <v>6</v>
      </c>
      <c r="M69" s="197" t="s">
        <v>6</v>
      </c>
      <c r="N69" s="197" t="s">
        <v>6</v>
      </c>
      <c r="O69" s="775" t="s">
        <v>24</v>
      </c>
      <c r="P69" s="776"/>
      <c r="Q69" s="776"/>
      <c r="R69" s="776"/>
      <c r="S69" s="776"/>
      <c r="T69" s="776"/>
      <c r="U69" s="776"/>
      <c r="V69" s="406"/>
    </row>
    <row r="70" spans="1:38" ht="24.95" customHeight="1">
      <c r="A70" s="197">
        <v>44</v>
      </c>
      <c r="B70" s="212" t="s">
        <v>347</v>
      </c>
      <c r="C70" s="212" t="s">
        <v>321</v>
      </c>
      <c r="D70" s="197" t="s">
        <v>6</v>
      </c>
      <c r="E70" s="227" t="s">
        <v>157</v>
      </c>
      <c r="F70" s="197">
        <v>1</v>
      </c>
      <c r="G70" s="197">
        <v>1</v>
      </c>
      <c r="H70" s="197">
        <v>0</v>
      </c>
      <c r="I70" s="197">
        <v>1</v>
      </c>
      <c r="J70" s="197">
        <v>1</v>
      </c>
      <c r="K70" s="197">
        <v>1</v>
      </c>
      <c r="L70" s="197" t="s">
        <v>6</v>
      </c>
      <c r="M70" s="197" t="s">
        <v>6</v>
      </c>
      <c r="N70" s="197" t="s">
        <v>6</v>
      </c>
      <c r="O70" s="775" t="s">
        <v>24</v>
      </c>
      <c r="P70" s="776"/>
      <c r="Q70" s="776"/>
      <c r="R70" s="776"/>
      <c r="S70" s="776"/>
      <c r="T70" s="776"/>
      <c r="U70" s="776"/>
      <c r="V70" s="406"/>
    </row>
    <row r="71" spans="1:38" ht="24.95" customHeight="1">
      <c r="A71" s="197">
        <v>45</v>
      </c>
      <c r="B71" s="212" t="s">
        <v>124</v>
      </c>
      <c r="C71" s="212" t="s">
        <v>321</v>
      </c>
      <c r="D71" s="197" t="s">
        <v>6</v>
      </c>
      <c r="E71" s="227" t="s">
        <v>157</v>
      </c>
      <c r="F71" s="197">
        <v>1</v>
      </c>
      <c r="G71" s="197">
        <v>1</v>
      </c>
      <c r="H71" s="197">
        <v>0</v>
      </c>
      <c r="I71" s="197">
        <v>1</v>
      </c>
      <c r="J71" s="197">
        <v>1</v>
      </c>
      <c r="K71" s="197">
        <v>1</v>
      </c>
      <c r="L71" s="197" t="s">
        <v>6</v>
      </c>
      <c r="M71" s="197" t="s">
        <v>6</v>
      </c>
      <c r="N71" s="197" t="s">
        <v>6</v>
      </c>
      <c r="O71" s="775" t="s">
        <v>24</v>
      </c>
      <c r="P71" s="776"/>
      <c r="Q71" s="776"/>
      <c r="R71" s="776"/>
      <c r="S71" s="776"/>
      <c r="T71" s="776"/>
      <c r="U71" s="776"/>
      <c r="V71" s="406"/>
    </row>
    <row r="72" spans="1:38" ht="24.95" customHeight="1">
      <c r="A72" s="197">
        <v>46</v>
      </c>
      <c r="B72" s="212" t="s">
        <v>125</v>
      </c>
      <c r="C72" s="212" t="s">
        <v>321</v>
      </c>
      <c r="D72" s="197" t="s">
        <v>6</v>
      </c>
      <c r="E72" s="227" t="s">
        <v>157</v>
      </c>
      <c r="F72" s="197">
        <v>1</v>
      </c>
      <c r="G72" s="197">
        <v>1</v>
      </c>
      <c r="H72" s="197">
        <v>0</v>
      </c>
      <c r="I72" s="197">
        <v>1</v>
      </c>
      <c r="J72" s="197">
        <v>1</v>
      </c>
      <c r="K72" s="197">
        <v>1</v>
      </c>
      <c r="L72" s="197" t="s">
        <v>6</v>
      </c>
      <c r="M72" s="197" t="s">
        <v>6</v>
      </c>
      <c r="N72" s="197" t="s">
        <v>6</v>
      </c>
      <c r="O72" s="775" t="s">
        <v>24</v>
      </c>
      <c r="P72" s="776"/>
      <c r="Q72" s="776"/>
      <c r="R72" s="776"/>
      <c r="S72" s="776"/>
      <c r="T72" s="776"/>
      <c r="U72" s="776"/>
      <c r="V72" s="406"/>
    </row>
    <row r="73" spans="1:38" ht="24.95" customHeight="1">
      <c r="A73" s="197">
        <v>47</v>
      </c>
      <c r="B73" s="212" t="s">
        <v>126</v>
      </c>
      <c r="C73" s="212" t="s">
        <v>321</v>
      </c>
      <c r="D73" s="197" t="s">
        <v>6</v>
      </c>
      <c r="E73" s="227" t="s">
        <v>157</v>
      </c>
      <c r="F73" s="197">
        <v>1</v>
      </c>
      <c r="G73" s="197">
        <v>1</v>
      </c>
      <c r="H73" s="197">
        <v>0</v>
      </c>
      <c r="I73" s="197">
        <v>1</v>
      </c>
      <c r="J73" s="197">
        <v>1</v>
      </c>
      <c r="K73" s="197">
        <v>1</v>
      </c>
      <c r="L73" s="197" t="s">
        <v>6</v>
      </c>
      <c r="M73" s="197" t="s">
        <v>6</v>
      </c>
      <c r="N73" s="197" t="s">
        <v>6</v>
      </c>
      <c r="O73" s="775" t="s">
        <v>24</v>
      </c>
      <c r="P73" s="776"/>
      <c r="Q73" s="776"/>
      <c r="R73" s="776"/>
      <c r="S73" s="776"/>
      <c r="T73" s="776"/>
      <c r="U73" s="776"/>
      <c r="V73" s="406"/>
    </row>
    <row r="74" spans="1:38" ht="24.95" customHeight="1">
      <c r="A74" s="197">
        <v>48</v>
      </c>
      <c r="B74" s="212" t="s">
        <v>127</v>
      </c>
      <c r="C74" s="212" t="s">
        <v>321</v>
      </c>
      <c r="D74" s="197" t="s">
        <v>6</v>
      </c>
      <c r="E74" s="227" t="s">
        <v>157</v>
      </c>
      <c r="F74" s="197">
        <v>1</v>
      </c>
      <c r="G74" s="197">
        <v>1</v>
      </c>
      <c r="H74" s="197">
        <v>0</v>
      </c>
      <c r="I74" s="197">
        <v>1</v>
      </c>
      <c r="J74" s="197">
        <v>1</v>
      </c>
      <c r="K74" s="197">
        <v>1</v>
      </c>
      <c r="L74" s="197" t="s">
        <v>6</v>
      </c>
      <c r="M74" s="197" t="s">
        <v>6</v>
      </c>
      <c r="N74" s="197" t="s">
        <v>6</v>
      </c>
      <c r="O74" s="775" t="s">
        <v>24</v>
      </c>
      <c r="P74" s="776"/>
      <c r="Q74" s="776"/>
      <c r="R74" s="776"/>
      <c r="S74" s="776"/>
      <c r="T74" s="776"/>
      <c r="U74" s="776"/>
      <c r="V74" s="406"/>
    </row>
    <row r="75" spans="1:38" s="5" customFormat="1" ht="24.95" customHeight="1">
      <c r="A75" s="197">
        <v>49</v>
      </c>
      <c r="B75" s="181" t="s">
        <v>6</v>
      </c>
      <c r="C75" s="212" t="s">
        <v>321</v>
      </c>
      <c r="D75" s="197" t="s">
        <v>6</v>
      </c>
      <c r="E75" s="227" t="s">
        <v>157</v>
      </c>
      <c r="F75" s="214" t="s">
        <v>54</v>
      </c>
      <c r="G75" s="197" t="s">
        <v>6</v>
      </c>
      <c r="H75" s="197">
        <v>0</v>
      </c>
      <c r="I75" s="197">
        <v>1</v>
      </c>
      <c r="J75" s="197">
        <v>1</v>
      </c>
      <c r="K75" s="197">
        <v>1</v>
      </c>
      <c r="L75" s="214" t="s">
        <v>6</v>
      </c>
      <c r="M75" s="214" t="s">
        <v>6</v>
      </c>
      <c r="N75" s="197" t="s">
        <v>6</v>
      </c>
      <c r="O75" s="780" t="s">
        <v>24</v>
      </c>
      <c r="P75" s="780"/>
      <c r="Q75" s="780"/>
      <c r="R75" s="780"/>
      <c r="S75" s="780"/>
      <c r="T75" s="780"/>
      <c r="U75" s="780"/>
      <c r="V75" s="416"/>
    </row>
    <row r="76" spans="1:38" s="5" customFormat="1" ht="24.95" customHeight="1">
      <c r="A76" s="286"/>
      <c r="B76" s="380"/>
      <c r="C76" s="287"/>
      <c r="D76" s="286"/>
      <c r="E76" s="356"/>
      <c r="F76" s="365"/>
      <c r="G76" s="286"/>
      <c r="H76" s="286"/>
      <c r="I76" s="286"/>
      <c r="J76" s="286"/>
      <c r="K76" s="286"/>
      <c r="L76" s="365"/>
      <c r="M76" s="365"/>
      <c r="N76" s="286"/>
      <c r="O76" s="366"/>
      <c r="P76" s="366"/>
      <c r="Q76" s="366"/>
      <c r="R76" s="366"/>
      <c r="S76" s="366"/>
      <c r="T76" s="366"/>
      <c r="U76" s="366"/>
      <c r="V76" s="419"/>
    </row>
    <row r="77" spans="1:38" s="5" customFormat="1" ht="24.95" customHeight="1">
      <c r="A77" s="286"/>
      <c r="B77" s="371"/>
      <c r="C77" s="287"/>
      <c r="D77" s="286"/>
      <c r="E77" s="356"/>
      <c r="F77" s="365"/>
      <c r="G77" s="286"/>
      <c r="H77" s="286"/>
      <c r="I77" s="286"/>
      <c r="J77" s="286"/>
      <c r="K77" s="286"/>
      <c r="L77" s="365"/>
      <c r="M77" s="365"/>
      <c r="N77" s="286"/>
      <c r="O77" s="366"/>
      <c r="P77" s="366"/>
      <c r="Q77" s="366"/>
      <c r="R77" s="366"/>
      <c r="S77" s="366"/>
      <c r="T77" s="366"/>
      <c r="U77" s="366"/>
      <c r="V77" s="419"/>
    </row>
    <row r="78" spans="1:38" s="24" customFormat="1" ht="24.75" customHeight="1">
      <c r="A78" s="778" t="s">
        <v>0</v>
      </c>
      <c r="B78" s="710" t="s">
        <v>371</v>
      </c>
      <c r="C78" s="778" t="s">
        <v>1</v>
      </c>
      <c r="D78" s="778" t="s">
        <v>69</v>
      </c>
      <c r="E78" s="779" t="s">
        <v>65</v>
      </c>
      <c r="F78" s="728" t="s">
        <v>66</v>
      </c>
      <c r="G78" s="779" t="s">
        <v>22</v>
      </c>
      <c r="H78" s="779"/>
      <c r="I78" s="804" t="s">
        <v>235</v>
      </c>
      <c r="J78" s="804"/>
      <c r="K78" s="804"/>
      <c r="L78" s="779" t="s">
        <v>67</v>
      </c>
      <c r="M78" s="779"/>
      <c r="N78" s="779"/>
      <c r="O78" s="778" t="s">
        <v>68</v>
      </c>
      <c r="P78" s="778"/>
      <c r="Q78" s="778"/>
      <c r="R78" s="379"/>
      <c r="S78" s="778" t="s">
        <v>3</v>
      </c>
      <c r="T78" s="778"/>
      <c r="U78" s="805"/>
      <c r="V78" s="798" t="s">
        <v>9</v>
      </c>
      <c r="W78" s="6"/>
      <c r="X78" s="6"/>
      <c r="Y78" s="6"/>
      <c r="Z78" s="6"/>
    </row>
    <row r="79" spans="1:38" s="6" customFormat="1" ht="26.25" customHeight="1">
      <c r="A79" s="778"/>
      <c r="B79" s="711"/>
      <c r="C79" s="778"/>
      <c r="D79" s="778"/>
      <c r="E79" s="779"/>
      <c r="F79" s="729"/>
      <c r="G79" s="728" t="s">
        <v>4</v>
      </c>
      <c r="H79" s="779" t="s">
        <v>23</v>
      </c>
      <c r="I79" s="804"/>
      <c r="J79" s="804"/>
      <c r="K79" s="804"/>
      <c r="L79" s="779"/>
      <c r="M79" s="779"/>
      <c r="N79" s="779"/>
      <c r="O79" s="778"/>
      <c r="P79" s="778"/>
      <c r="Q79" s="778"/>
      <c r="R79" s="369"/>
      <c r="S79" s="778"/>
      <c r="T79" s="778"/>
      <c r="U79" s="805"/>
      <c r="V79" s="798"/>
    </row>
    <row r="80" spans="1:38" s="25" customFormat="1" ht="24.95" customHeight="1">
      <c r="A80" s="778"/>
      <c r="B80" s="712"/>
      <c r="C80" s="778"/>
      <c r="D80" s="778"/>
      <c r="E80" s="779"/>
      <c r="F80" s="730"/>
      <c r="G80" s="730"/>
      <c r="H80" s="779"/>
      <c r="I80" s="395">
        <v>2561</v>
      </c>
      <c r="J80" s="395">
        <v>2562</v>
      </c>
      <c r="K80" s="395">
        <v>2563</v>
      </c>
      <c r="L80" s="395">
        <v>2561</v>
      </c>
      <c r="M80" s="395">
        <v>2562</v>
      </c>
      <c r="N80" s="395">
        <v>2563</v>
      </c>
      <c r="O80" s="202">
        <v>2561</v>
      </c>
      <c r="P80" s="202">
        <v>2562</v>
      </c>
      <c r="Q80" s="202">
        <v>2563</v>
      </c>
      <c r="R80" s="201">
        <v>2554</v>
      </c>
      <c r="S80" s="202">
        <v>2561</v>
      </c>
      <c r="T80" s="202">
        <v>2562</v>
      </c>
      <c r="U80" s="405">
        <v>2563</v>
      </c>
      <c r="V80" s="798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</row>
    <row r="81" spans="1:38" ht="24.95" customHeight="1">
      <c r="A81" s="204"/>
      <c r="B81" s="806" t="s">
        <v>304</v>
      </c>
      <c r="C81" s="807"/>
      <c r="D81" s="360"/>
      <c r="E81" s="361"/>
      <c r="F81" s="362"/>
      <c r="G81" s="362"/>
      <c r="H81" s="362"/>
      <c r="I81" s="362"/>
      <c r="J81" s="362"/>
      <c r="K81" s="362"/>
      <c r="L81" s="362"/>
      <c r="M81" s="362"/>
      <c r="N81" s="362"/>
      <c r="O81" s="363"/>
      <c r="P81" s="363"/>
      <c r="Q81" s="363"/>
      <c r="R81" s="364"/>
      <c r="S81" s="363"/>
      <c r="T81" s="363"/>
      <c r="U81" s="363"/>
      <c r="V81" s="420"/>
    </row>
    <row r="82" spans="1:38" s="4" customFormat="1" ht="37.5" customHeight="1">
      <c r="A82" s="197">
        <v>50</v>
      </c>
      <c r="B82" s="212" t="s">
        <v>348</v>
      </c>
      <c r="C82" s="284" t="s">
        <v>338</v>
      </c>
      <c r="D82" s="197" t="s">
        <v>236</v>
      </c>
      <c r="E82" s="227" t="s">
        <v>254</v>
      </c>
      <c r="F82" s="197">
        <v>1</v>
      </c>
      <c r="G82" s="197">
        <v>1</v>
      </c>
      <c r="H82" s="274">
        <v>341640</v>
      </c>
      <c r="I82" s="274">
        <v>1</v>
      </c>
      <c r="J82" s="274">
        <v>1</v>
      </c>
      <c r="K82" s="274">
        <v>1</v>
      </c>
      <c r="L82" s="274" t="s">
        <v>6</v>
      </c>
      <c r="M82" s="274" t="s">
        <v>6</v>
      </c>
      <c r="N82" s="274" t="s">
        <v>6</v>
      </c>
      <c r="O82" s="189">
        <v>12000</v>
      </c>
      <c r="P82" s="189">
        <v>12120</v>
      </c>
      <c r="Q82" s="189">
        <v>12600</v>
      </c>
      <c r="R82" s="189"/>
      <c r="S82" s="164">
        <f>SUM( H82,O82)</f>
        <v>353640</v>
      </c>
      <c r="T82" s="164">
        <f t="shared" ref="T82:U84" si="27">SUM( S82,P82)</f>
        <v>365760</v>
      </c>
      <c r="U82" s="393">
        <f t="shared" si="27"/>
        <v>378360</v>
      </c>
      <c r="V82" s="416">
        <v>24970</v>
      </c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24.95" customHeight="1">
      <c r="A83" s="197">
        <v>51</v>
      </c>
      <c r="B83" s="212" t="s">
        <v>15</v>
      </c>
      <c r="C83" s="212" t="s">
        <v>272</v>
      </c>
      <c r="D83" s="197" t="s">
        <v>237</v>
      </c>
      <c r="E83" s="227" t="s">
        <v>355</v>
      </c>
      <c r="F83" s="197">
        <v>1</v>
      </c>
      <c r="G83" s="197">
        <v>1</v>
      </c>
      <c r="H83" s="213">
        <v>237600</v>
      </c>
      <c r="I83" s="213">
        <v>1</v>
      </c>
      <c r="J83" s="213">
        <v>1</v>
      </c>
      <c r="K83" s="213">
        <v>1</v>
      </c>
      <c r="L83" s="213" t="s">
        <v>6</v>
      </c>
      <c r="M83" s="213" t="s">
        <v>6</v>
      </c>
      <c r="N83" s="213" t="s">
        <v>6</v>
      </c>
      <c r="O83" s="189">
        <v>7680</v>
      </c>
      <c r="P83" s="190">
        <v>8400</v>
      </c>
      <c r="Q83" s="189">
        <v>8880</v>
      </c>
      <c r="R83" s="191"/>
      <c r="S83" s="164">
        <f>SUM( H83,O83)</f>
        <v>245280</v>
      </c>
      <c r="T83" s="164">
        <f t="shared" si="27"/>
        <v>253680</v>
      </c>
      <c r="U83" s="393">
        <f t="shared" si="27"/>
        <v>262560</v>
      </c>
      <c r="V83" s="416">
        <v>19870</v>
      </c>
      <c r="W83" s="302"/>
    </row>
    <row r="84" spans="1:38" ht="24.95" customHeight="1">
      <c r="A84" s="197">
        <v>52</v>
      </c>
      <c r="B84" s="8" t="s">
        <v>6</v>
      </c>
      <c r="C84" s="137" t="s">
        <v>273</v>
      </c>
      <c r="D84" s="8" t="s">
        <v>238</v>
      </c>
      <c r="E84" s="226" t="s">
        <v>353</v>
      </c>
      <c r="F84" s="115">
        <v>1</v>
      </c>
      <c r="G84" s="115" t="s">
        <v>6</v>
      </c>
      <c r="H84" s="335">
        <v>297900</v>
      </c>
      <c r="I84" s="332" t="s">
        <v>54</v>
      </c>
      <c r="J84" s="373">
        <v>1</v>
      </c>
      <c r="K84" s="332" t="s">
        <v>54</v>
      </c>
      <c r="L84" s="334" t="s">
        <v>54</v>
      </c>
      <c r="M84" s="138" t="s">
        <v>6</v>
      </c>
      <c r="N84" s="334" t="s">
        <v>6</v>
      </c>
      <c r="O84" s="343">
        <v>9720</v>
      </c>
      <c r="P84" s="333">
        <v>9720</v>
      </c>
      <c r="Q84" s="172">
        <v>9720</v>
      </c>
      <c r="R84" s="172"/>
      <c r="S84" s="164">
        <f>SUM( H84,O84)</f>
        <v>307620</v>
      </c>
      <c r="T84" s="164">
        <f t="shared" si="27"/>
        <v>317340</v>
      </c>
      <c r="U84" s="393">
        <f t="shared" si="27"/>
        <v>327060</v>
      </c>
      <c r="V84" s="422" t="s">
        <v>351</v>
      </c>
    </row>
    <row r="85" spans="1:38" ht="24.95" customHeight="1">
      <c r="A85" s="228"/>
      <c r="B85" s="723" t="s">
        <v>302</v>
      </c>
      <c r="C85" s="724"/>
      <c r="D85" s="219"/>
      <c r="E85" s="259"/>
      <c r="F85" s="260"/>
      <c r="G85" s="260"/>
      <c r="H85" s="260"/>
      <c r="I85" s="260"/>
      <c r="J85" s="260"/>
      <c r="K85" s="260"/>
      <c r="L85" s="260"/>
      <c r="M85" s="260"/>
      <c r="N85" s="260"/>
      <c r="O85" s="261"/>
      <c r="P85" s="261"/>
      <c r="Q85" s="261"/>
      <c r="R85" s="262"/>
      <c r="S85" s="261"/>
      <c r="T85" s="261"/>
      <c r="U85" s="261"/>
      <c r="V85" s="420"/>
    </row>
    <row r="86" spans="1:38" ht="24.95" customHeight="1">
      <c r="A86" s="197">
        <v>53</v>
      </c>
      <c r="B86" s="197" t="s">
        <v>6</v>
      </c>
      <c r="C86" s="137" t="s">
        <v>365</v>
      </c>
      <c r="D86" s="8" t="s">
        <v>239</v>
      </c>
      <c r="E86" s="226" t="s">
        <v>352</v>
      </c>
      <c r="F86" s="8">
        <v>1</v>
      </c>
      <c r="G86" s="8" t="s">
        <v>6</v>
      </c>
      <c r="H86" s="113">
        <v>355320</v>
      </c>
      <c r="I86" s="8">
        <v>1</v>
      </c>
      <c r="J86" s="138" t="s">
        <v>54</v>
      </c>
      <c r="K86" s="8">
        <v>1</v>
      </c>
      <c r="L86" s="8">
        <v>1</v>
      </c>
      <c r="M86" s="138" t="s">
        <v>6</v>
      </c>
      <c r="N86" s="8" t="s">
        <v>6</v>
      </c>
      <c r="O86" s="335">
        <v>12000</v>
      </c>
      <c r="P86" s="140">
        <v>12000</v>
      </c>
      <c r="Q86" s="172">
        <v>12000</v>
      </c>
      <c r="R86" s="173"/>
      <c r="S86" s="164">
        <f>SUM( H86,O86)</f>
        <v>367320</v>
      </c>
      <c r="T86" s="164">
        <f>SUM( S86,P86)</f>
        <v>379320</v>
      </c>
      <c r="U86" s="393">
        <f>SUM( T86,Q86)</f>
        <v>391320</v>
      </c>
      <c r="V86" s="422" t="s">
        <v>351</v>
      </c>
      <c r="W86" s="302"/>
      <c r="X86" s="302"/>
      <c r="Y86" s="302"/>
    </row>
    <row r="87" spans="1:38" ht="24.95" customHeight="1">
      <c r="A87" s="197"/>
      <c r="B87" s="723" t="s">
        <v>303</v>
      </c>
      <c r="C87" s="724"/>
      <c r="D87" s="219"/>
      <c r="E87" s="259"/>
      <c r="F87" s="260"/>
      <c r="G87" s="260"/>
      <c r="H87" s="260"/>
      <c r="I87" s="260"/>
      <c r="J87" s="260"/>
      <c r="K87" s="260"/>
      <c r="L87" s="260"/>
      <c r="M87" s="260"/>
      <c r="N87" s="260"/>
      <c r="O87" s="261"/>
      <c r="P87" s="261"/>
      <c r="Q87" s="367"/>
      <c r="R87" s="368"/>
      <c r="S87" s="394">
        <f t="shared" ref="S87" si="28">SUM( H87,O87)</f>
        <v>0</v>
      </c>
      <c r="T87" s="394">
        <f t="shared" ref="T87" si="29">SUM(S87,P87)</f>
        <v>0</v>
      </c>
      <c r="U87" s="414">
        <f t="shared" ref="U87" si="30">SUM( T87,Q87)</f>
        <v>0</v>
      </c>
      <c r="V87" s="420"/>
    </row>
    <row r="88" spans="1:38" ht="37.5">
      <c r="A88" s="197">
        <v>54</v>
      </c>
      <c r="B88" s="212" t="s">
        <v>48</v>
      </c>
      <c r="C88" s="284" t="s">
        <v>360</v>
      </c>
      <c r="D88" s="197" t="s">
        <v>240</v>
      </c>
      <c r="E88" s="227" t="s">
        <v>254</v>
      </c>
      <c r="F88" s="197">
        <v>1</v>
      </c>
      <c r="G88" s="197">
        <v>1</v>
      </c>
      <c r="H88" s="213">
        <v>378360</v>
      </c>
      <c r="I88" s="213">
        <v>1</v>
      </c>
      <c r="J88" s="213">
        <v>1</v>
      </c>
      <c r="K88" s="214" t="s">
        <v>54</v>
      </c>
      <c r="L88" s="213" t="s">
        <v>6</v>
      </c>
      <c r="M88" s="213" t="s">
        <v>6</v>
      </c>
      <c r="N88" s="214" t="s">
        <v>6</v>
      </c>
      <c r="O88" s="189">
        <v>12960</v>
      </c>
      <c r="P88" s="189">
        <v>13320</v>
      </c>
      <c r="Q88" s="189">
        <v>13440</v>
      </c>
      <c r="R88" s="191"/>
      <c r="S88" s="192">
        <f>SUM( H88,O88)</f>
        <v>391320</v>
      </c>
      <c r="T88" s="192">
        <f>SUM( S88,P88)</f>
        <v>404640</v>
      </c>
      <c r="U88" s="407">
        <f>SUM( T88,Q88)</f>
        <v>418080</v>
      </c>
      <c r="V88" s="416">
        <v>28030</v>
      </c>
    </row>
    <row r="89" spans="1:38" ht="24.95" customHeight="1">
      <c r="A89" s="404"/>
      <c r="B89" s="707" t="s">
        <v>98</v>
      </c>
      <c r="C89" s="708"/>
      <c r="D89" s="388"/>
      <c r="E89" s="389"/>
      <c r="F89" s="389"/>
      <c r="G89" s="389"/>
      <c r="H89" s="389"/>
      <c r="I89" s="390"/>
      <c r="J89" s="390"/>
      <c r="K89" s="390"/>
      <c r="L89" s="390"/>
      <c r="M89" s="390"/>
      <c r="N89" s="390"/>
      <c r="O89" s="391"/>
      <c r="P89" s="391"/>
      <c r="Q89" s="391"/>
      <c r="R89" s="392"/>
      <c r="S89" s="382">
        <f t="shared" ref="S89" si="31">SUM( H89,O89)</f>
        <v>0</v>
      </c>
      <c r="T89" s="382">
        <f t="shared" ref="T89" si="32">SUM( S89,P89)</f>
        <v>0</v>
      </c>
      <c r="U89" s="409">
        <f t="shared" ref="U89" si="33">SUM( T89,Q89)</f>
        <v>0</v>
      </c>
      <c r="V89" s="421"/>
      <c r="W89" s="302"/>
      <c r="X89" s="302"/>
    </row>
    <row r="90" spans="1:38" ht="23.25">
      <c r="A90" s="197"/>
      <c r="B90" s="197" t="s">
        <v>6</v>
      </c>
      <c r="C90" s="212" t="s">
        <v>361</v>
      </c>
      <c r="D90" s="197" t="s">
        <v>6</v>
      </c>
      <c r="E90" s="227" t="s">
        <v>6</v>
      </c>
      <c r="F90" s="197" t="s">
        <v>6</v>
      </c>
      <c r="G90" s="197" t="s">
        <v>6</v>
      </c>
      <c r="H90" s="213" t="s">
        <v>6</v>
      </c>
      <c r="I90" s="213" t="s">
        <v>6</v>
      </c>
      <c r="J90" s="213" t="s">
        <v>6</v>
      </c>
      <c r="K90" s="214" t="s">
        <v>6</v>
      </c>
      <c r="L90" s="213">
        <v>-1</v>
      </c>
      <c r="M90" s="213" t="s">
        <v>6</v>
      </c>
      <c r="N90" s="214" t="s">
        <v>6</v>
      </c>
      <c r="O90" s="189" t="s">
        <v>6</v>
      </c>
      <c r="P90" s="189" t="s">
        <v>6</v>
      </c>
      <c r="Q90" s="189" t="s">
        <v>6</v>
      </c>
      <c r="R90" s="191"/>
      <c r="S90" s="192" t="s">
        <v>6</v>
      </c>
      <c r="T90" s="192" t="s">
        <v>6</v>
      </c>
      <c r="U90" s="407" t="s">
        <v>6</v>
      </c>
      <c r="V90" s="422" t="s">
        <v>207</v>
      </c>
    </row>
    <row r="91" spans="1:38" s="108" customFormat="1" ht="22.5" customHeight="1">
      <c r="A91" s="181"/>
      <c r="B91" s="297" t="s">
        <v>128</v>
      </c>
      <c r="C91" s="180"/>
      <c r="D91" s="181"/>
      <c r="E91" s="182"/>
      <c r="F91" s="184" t="s">
        <v>341</v>
      </c>
      <c r="G91" s="184" t="s">
        <v>342</v>
      </c>
      <c r="H91" s="173">
        <f>SUM(H88,H86,H84,H83,H82,H58,H57,H49,H48,H47,H45,H44,H43,H41,H39,H38,H37,H36,H35,H34,H33,H31,H24,H23,H22,H21,H19,H17,H16,H15,H14,H13,H12,H11,H10,H8,H6,H5)</f>
        <v>14095260</v>
      </c>
      <c r="I91" s="173">
        <v>54</v>
      </c>
      <c r="J91" s="173">
        <v>54</v>
      </c>
      <c r="K91" s="173">
        <v>54</v>
      </c>
      <c r="L91" s="424" t="s">
        <v>366</v>
      </c>
      <c r="M91" s="173">
        <f>SUM(M88,M86,M84,M83,M82,M58,M57,M49,M48,M47,M45,M44,M43,M41,M39,M38,M37,M36,M35,M34,M33,M31,M24,M23,M22,M21,M19,M17,M16,M15,M14,M13,M12,M11,M10,M8,M6,M5)</f>
        <v>1</v>
      </c>
      <c r="N91" s="173">
        <f t="shared" ref="N91:U91" si="34">SUM(N88,N86,N84,N83,N82,N58,N57,N49,N48,N47,N45,N44,N43,N41,N39,N38,N37,N36,N35,N34,N33,N31,N24,N23,N22,N21,N19,N17,N16,N15,N14,N13,N12,N11,N10,N8,N6,N5)</f>
        <v>0</v>
      </c>
      <c r="O91" s="173">
        <f t="shared" si="34"/>
        <v>333960</v>
      </c>
      <c r="P91" s="173">
        <f t="shared" si="34"/>
        <v>343680</v>
      </c>
      <c r="Q91" s="173">
        <f t="shared" si="34"/>
        <v>349200</v>
      </c>
      <c r="R91" s="173">
        <f t="shared" si="34"/>
        <v>0</v>
      </c>
      <c r="S91" s="173">
        <f t="shared" si="34"/>
        <v>14429220</v>
      </c>
      <c r="T91" s="173">
        <f t="shared" si="34"/>
        <v>14766900</v>
      </c>
      <c r="U91" s="173">
        <f t="shared" si="34"/>
        <v>15116100</v>
      </c>
    </row>
    <row r="92" spans="1:38" ht="19.5" customHeight="1">
      <c r="A92" s="197"/>
      <c r="B92" s="799" t="s">
        <v>180</v>
      </c>
      <c r="C92" s="800"/>
      <c r="D92" s="801" t="s">
        <v>34</v>
      </c>
      <c r="E92" s="802"/>
      <c r="F92" s="802"/>
      <c r="G92" s="802"/>
      <c r="H92" s="802"/>
      <c r="I92" s="803"/>
      <c r="J92" s="298"/>
      <c r="K92" s="298"/>
      <c r="L92" s="298"/>
      <c r="M92" s="298"/>
      <c r="N92" s="298"/>
      <c r="O92" s="299"/>
      <c r="P92" s="299"/>
      <c r="Q92" s="299"/>
      <c r="R92" s="276"/>
      <c r="S92" s="189">
        <v>2885844</v>
      </c>
      <c r="T92" s="173">
        <v>2953380</v>
      </c>
      <c r="U92" s="172">
        <v>3023220</v>
      </c>
    </row>
    <row r="93" spans="1:38" ht="19.5" customHeight="1">
      <c r="A93" s="29"/>
      <c r="B93" s="785" t="s">
        <v>181</v>
      </c>
      <c r="C93" s="786"/>
      <c r="D93" s="29"/>
      <c r="E93" s="29"/>
      <c r="F93" s="65"/>
      <c r="G93" s="65"/>
      <c r="H93" s="91"/>
      <c r="I93" s="91"/>
      <c r="J93" s="91"/>
      <c r="K93" s="91"/>
      <c r="L93" s="91"/>
      <c r="M93" s="91"/>
      <c r="N93" s="91"/>
      <c r="O93" s="66"/>
      <c r="P93" s="66"/>
      <c r="Q93" s="66"/>
      <c r="R93" s="86"/>
      <c r="S93" s="19">
        <f>SUM(S92,S91)</f>
        <v>17315064</v>
      </c>
      <c r="T93" s="19">
        <f>SUM(T92,T91)</f>
        <v>17720280</v>
      </c>
      <c r="U93" s="19">
        <f t="shared" ref="U93" si="35">SUM(U92,U91)</f>
        <v>18139320</v>
      </c>
    </row>
    <row r="94" spans="1:38" s="5" customFormat="1" ht="18.75" customHeight="1">
      <c r="A94" s="8"/>
      <c r="B94" s="787" t="s">
        <v>182</v>
      </c>
      <c r="C94" s="788"/>
      <c r="D94" s="8"/>
      <c r="E94" s="8"/>
      <c r="F94" s="10"/>
      <c r="G94" s="10"/>
      <c r="H94" s="13"/>
      <c r="I94" s="13"/>
      <c r="J94" s="13"/>
      <c r="K94" s="13"/>
      <c r="L94" s="10"/>
      <c r="M94" s="10"/>
      <c r="N94" s="10"/>
      <c r="O94" s="27"/>
      <c r="P94" s="27"/>
      <c r="Q94" s="27"/>
      <c r="R94" s="16"/>
      <c r="S94" s="26" t="s">
        <v>326</v>
      </c>
      <c r="T94" s="26" t="s">
        <v>327</v>
      </c>
      <c r="U94" s="397" t="s">
        <v>328</v>
      </c>
    </row>
    <row r="95" spans="1:38" ht="24.95" customHeight="1">
      <c r="A95" s="92" t="s">
        <v>162</v>
      </c>
      <c r="B95" s="323"/>
      <c r="C95" s="93" t="s">
        <v>9</v>
      </c>
      <c r="D95" s="94"/>
      <c r="E95" s="322"/>
      <c r="F95" s="322"/>
      <c r="G95" s="322"/>
      <c r="H95" s="322"/>
      <c r="I95" s="322"/>
      <c r="J95" s="322"/>
      <c r="K95" s="322"/>
      <c r="L95" s="322"/>
      <c r="M95" s="322"/>
      <c r="N95" s="322"/>
      <c r="O95" s="95"/>
      <c r="P95" s="95"/>
      <c r="Q95" s="95"/>
      <c r="R95" s="96"/>
      <c r="S95" s="95"/>
      <c r="T95" s="95"/>
      <c r="U95" s="95"/>
    </row>
    <row r="96" spans="1:38" ht="24.95" customHeight="1">
      <c r="A96" s="322"/>
      <c r="B96" s="97" t="s">
        <v>10</v>
      </c>
      <c r="C96" s="782" t="s">
        <v>57</v>
      </c>
      <c r="D96" s="782"/>
      <c r="E96" s="782"/>
      <c r="F96" s="782"/>
      <c r="G96" s="782"/>
      <c r="H96" s="782"/>
      <c r="I96" s="782"/>
      <c r="J96" s="782"/>
      <c r="K96" s="782"/>
      <c r="L96" s="782"/>
      <c r="M96" s="782"/>
      <c r="N96" s="782"/>
      <c r="O96" s="782"/>
      <c r="P96" s="782"/>
      <c r="Q96" s="95"/>
      <c r="R96" s="96"/>
      <c r="S96" s="95"/>
      <c r="T96" s="95"/>
      <c r="U96" s="95" t="s">
        <v>51</v>
      </c>
    </row>
    <row r="97" spans="1:21" ht="24.95" customHeight="1">
      <c r="A97" s="322"/>
      <c r="B97" s="97" t="s">
        <v>176</v>
      </c>
      <c r="C97" s="97"/>
      <c r="D97" s="789" t="s">
        <v>11</v>
      </c>
      <c r="E97" s="789"/>
      <c r="F97" s="782" t="s">
        <v>177</v>
      </c>
      <c r="G97" s="782"/>
      <c r="H97" s="782"/>
      <c r="I97" s="782"/>
      <c r="J97" s="782"/>
      <c r="K97" s="782"/>
      <c r="L97" s="782"/>
      <c r="M97" s="782"/>
      <c r="N97" s="782"/>
      <c r="O97" s="782"/>
      <c r="P97" s="95"/>
      <c r="Q97" s="95"/>
      <c r="R97" s="96"/>
      <c r="S97" s="95"/>
      <c r="T97" s="95"/>
      <c r="U97" s="98"/>
    </row>
    <row r="98" spans="1:21" ht="24.95" customHeight="1">
      <c r="A98" s="322"/>
      <c r="B98" s="200" t="s">
        <v>178</v>
      </c>
      <c r="C98" s="423" t="s">
        <v>364</v>
      </c>
      <c r="D98" s="423"/>
      <c r="E98" s="403"/>
      <c r="F98" s="403"/>
      <c r="G98" s="403"/>
      <c r="H98" s="403"/>
      <c r="I98" s="403"/>
      <c r="J98" s="403"/>
      <c r="K98" s="403"/>
      <c r="L98" s="403"/>
      <c r="M98" s="403"/>
      <c r="N98" s="403"/>
      <c r="O98" s="95"/>
      <c r="P98" s="95"/>
      <c r="Q98" s="95"/>
      <c r="R98" s="96"/>
      <c r="S98" s="95"/>
      <c r="T98" s="95"/>
      <c r="U98" s="95"/>
    </row>
    <row r="99" spans="1:21" ht="24.95" customHeight="1">
      <c r="A99" s="322"/>
      <c r="B99" s="789" t="s">
        <v>322</v>
      </c>
      <c r="C99" s="789"/>
      <c r="D99" s="789"/>
      <c r="E99" s="403"/>
      <c r="F99" s="403"/>
      <c r="G99" s="403"/>
      <c r="H99" s="403"/>
      <c r="I99" s="403"/>
      <c r="J99" s="403"/>
      <c r="K99" s="403"/>
      <c r="L99" s="403"/>
      <c r="M99" s="403"/>
      <c r="N99" s="403"/>
      <c r="O99" s="95"/>
      <c r="P99" s="791" t="s">
        <v>331</v>
      </c>
      <c r="Q99" s="791"/>
      <c r="R99" s="791"/>
      <c r="S99" s="791"/>
      <c r="T99" s="791"/>
      <c r="U99" s="95"/>
    </row>
    <row r="100" spans="1:21" ht="24.95" customHeight="1">
      <c r="A100" s="322"/>
      <c r="B100" s="789" t="s">
        <v>323</v>
      </c>
      <c r="C100" s="789"/>
      <c r="D100" s="789"/>
      <c r="E100" s="782" t="s">
        <v>143</v>
      </c>
      <c r="F100" s="782"/>
      <c r="G100" s="782"/>
      <c r="H100" s="782"/>
      <c r="I100" s="403"/>
      <c r="J100" s="403"/>
      <c r="K100" s="403"/>
      <c r="L100" s="403"/>
      <c r="M100" s="403"/>
      <c r="N100" s="403"/>
      <c r="O100" s="782" t="s">
        <v>324</v>
      </c>
      <c r="P100" s="782"/>
      <c r="Q100" s="782"/>
      <c r="R100" s="782"/>
      <c r="S100" s="782"/>
      <c r="T100" s="782"/>
      <c r="U100" s="782"/>
    </row>
    <row r="101" spans="1:21" ht="24.95" customHeight="1">
      <c r="A101" s="322"/>
      <c r="B101" s="789" t="s">
        <v>329</v>
      </c>
      <c r="C101" s="789"/>
      <c r="D101" s="789"/>
      <c r="E101" s="782" t="s">
        <v>129</v>
      </c>
      <c r="F101" s="790"/>
      <c r="G101" s="790"/>
      <c r="H101" s="790"/>
      <c r="I101" s="403"/>
      <c r="J101" s="403"/>
      <c r="K101" s="403"/>
      <c r="L101" s="403"/>
      <c r="M101" s="403"/>
      <c r="N101" s="403"/>
      <c r="O101" s="782" t="s">
        <v>325</v>
      </c>
      <c r="P101" s="782"/>
      <c r="Q101" s="782"/>
      <c r="R101" s="782"/>
      <c r="S101" s="782"/>
      <c r="T101" s="782"/>
      <c r="U101" s="782"/>
    </row>
    <row r="102" spans="1:21" ht="24.95" customHeight="1">
      <c r="A102" s="322"/>
      <c r="B102" s="789" t="s">
        <v>362</v>
      </c>
      <c r="C102" s="789"/>
      <c r="D102" s="789"/>
      <c r="E102" s="322"/>
      <c r="F102" s="322"/>
      <c r="G102" s="322"/>
      <c r="H102" s="322"/>
      <c r="I102" s="322"/>
      <c r="J102" s="322"/>
      <c r="K102" s="322"/>
      <c r="L102" s="322"/>
      <c r="M102" s="322"/>
      <c r="N102" s="376"/>
      <c r="O102" s="782" t="s">
        <v>363</v>
      </c>
      <c r="P102" s="782"/>
      <c r="Q102" s="782"/>
      <c r="R102" s="782"/>
      <c r="S102" s="782"/>
      <c r="T102" s="782"/>
      <c r="U102" s="782"/>
    </row>
    <row r="103" spans="1:21" ht="24.95" customHeight="1">
      <c r="A103" s="322"/>
      <c r="B103" s="322"/>
      <c r="C103" s="99"/>
      <c r="D103" s="322"/>
      <c r="E103" s="322"/>
      <c r="F103" s="322"/>
      <c r="G103" s="322"/>
      <c r="H103" s="784" t="s">
        <v>34</v>
      </c>
      <c r="I103" s="784"/>
      <c r="J103" s="784"/>
      <c r="K103" s="784"/>
      <c r="L103" s="784"/>
      <c r="M103" s="784"/>
      <c r="N103" s="784"/>
    </row>
    <row r="104" spans="1:21" ht="23.25" customHeight="1">
      <c r="A104" s="322"/>
      <c r="B104" s="322"/>
      <c r="C104" s="783"/>
      <c r="D104" s="783"/>
      <c r="E104" s="322"/>
      <c r="F104" s="782" t="s">
        <v>34</v>
      </c>
      <c r="G104" s="782"/>
      <c r="H104" s="782"/>
      <c r="I104" s="782"/>
      <c r="J104" s="782"/>
      <c r="K104" s="782"/>
      <c r="L104" s="782"/>
      <c r="M104" s="782"/>
      <c r="N104" s="782"/>
    </row>
    <row r="105" spans="1:21" ht="24" customHeight="1">
      <c r="A105" s="322"/>
      <c r="B105" s="322"/>
      <c r="C105" s="783"/>
      <c r="D105" s="783"/>
      <c r="E105" s="322"/>
      <c r="F105" s="781" t="s">
        <v>34</v>
      </c>
      <c r="G105" s="781"/>
      <c r="H105" s="781"/>
      <c r="I105" s="781"/>
      <c r="J105" s="781"/>
      <c r="K105" s="781"/>
      <c r="L105" s="781"/>
      <c r="M105" s="781"/>
      <c r="N105" s="104"/>
      <c r="P105" s="396" t="s">
        <v>51</v>
      </c>
      <c r="Q105" s="375"/>
      <c r="R105" s="375"/>
      <c r="S105" s="375"/>
      <c r="T105" s="375"/>
      <c r="U105" s="375"/>
    </row>
    <row r="106" spans="1:21" ht="24.95" customHeight="1">
      <c r="A106" s="100"/>
      <c r="B106" s="100"/>
      <c r="C106" s="101"/>
      <c r="D106" s="100"/>
      <c r="E106" s="100"/>
      <c r="F106" s="100"/>
      <c r="G106" s="781" t="s">
        <v>34</v>
      </c>
      <c r="H106" s="781"/>
      <c r="I106" s="781"/>
      <c r="J106" s="781"/>
      <c r="K106" s="781"/>
      <c r="L106" s="781"/>
      <c r="M106" s="781"/>
    </row>
    <row r="107" spans="1:21" ht="24.95" customHeight="1">
      <c r="A107" s="104"/>
      <c r="B107" s="104"/>
      <c r="C107" s="105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</row>
  </sheetData>
  <mergeCells count="114">
    <mergeCell ref="V2:V4"/>
    <mergeCell ref="V27:V29"/>
    <mergeCell ref="V53:V55"/>
    <mergeCell ref="V78:V80"/>
    <mergeCell ref="B89:C89"/>
    <mergeCell ref="C96:P96"/>
    <mergeCell ref="B85:C85"/>
    <mergeCell ref="B87:C87"/>
    <mergeCell ref="B92:C92"/>
    <mergeCell ref="D92:I92"/>
    <mergeCell ref="G78:H78"/>
    <mergeCell ref="I78:K79"/>
    <mergeCell ref="L78:N79"/>
    <mergeCell ref="O78:Q79"/>
    <mergeCell ref="S78:U79"/>
    <mergeCell ref="G79:G80"/>
    <mergeCell ref="H79:H80"/>
    <mergeCell ref="B81:C81"/>
    <mergeCell ref="B66:C66"/>
    <mergeCell ref="D66:U66"/>
    <mergeCell ref="O67:U67"/>
    <mergeCell ref="O68:U68"/>
    <mergeCell ref="O69:U69"/>
    <mergeCell ref="O70:U70"/>
    <mergeCell ref="G106:M106"/>
    <mergeCell ref="O101:U101"/>
    <mergeCell ref="F104:N104"/>
    <mergeCell ref="F105:M105"/>
    <mergeCell ref="C104:D104"/>
    <mergeCell ref="H103:N103"/>
    <mergeCell ref="C105:D105"/>
    <mergeCell ref="B93:C93"/>
    <mergeCell ref="B94:C94"/>
    <mergeCell ref="B100:D100"/>
    <mergeCell ref="O100:U100"/>
    <mergeCell ref="D97:E97"/>
    <mergeCell ref="F97:O97"/>
    <mergeCell ref="B99:D99"/>
    <mergeCell ref="B101:D101"/>
    <mergeCell ref="B102:D102"/>
    <mergeCell ref="E100:H100"/>
    <mergeCell ref="E101:H101"/>
    <mergeCell ref="P99:T99"/>
    <mergeCell ref="O102:U102"/>
    <mergeCell ref="A78:A80"/>
    <mergeCell ref="B78:B80"/>
    <mergeCell ref="C78:C80"/>
    <mergeCell ref="D78:D80"/>
    <mergeCell ref="E78:E80"/>
    <mergeCell ref="F78:F80"/>
    <mergeCell ref="O71:U71"/>
    <mergeCell ref="O72:U72"/>
    <mergeCell ref="O73:U73"/>
    <mergeCell ref="O74:U74"/>
    <mergeCell ref="O75:U75"/>
    <mergeCell ref="O60:U60"/>
    <mergeCell ref="O61:U61"/>
    <mergeCell ref="O62:U62"/>
    <mergeCell ref="O63:U63"/>
    <mergeCell ref="O64:U64"/>
    <mergeCell ref="O65:U65"/>
    <mergeCell ref="O53:Q54"/>
    <mergeCell ref="S53:U54"/>
    <mergeCell ref="G54:G55"/>
    <mergeCell ref="H54:H55"/>
    <mergeCell ref="B56:C56"/>
    <mergeCell ref="O59:U59"/>
    <mergeCell ref="B52:U52"/>
    <mergeCell ref="A53:A55"/>
    <mergeCell ref="B53:B55"/>
    <mergeCell ref="C53:C55"/>
    <mergeCell ref="D53:D55"/>
    <mergeCell ref="E53:E55"/>
    <mergeCell ref="F53:F55"/>
    <mergeCell ref="G53:H53"/>
    <mergeCell ref="I53:K54"/>
    <mergeCell ref="L53:N54"/>
    <mergeCell ref="B30:C30"/>
    <mergeCell ref="B32:U32"/>
    <mergeCell ref="B40:C40"/>
    <mergeCell ref="B42:C42"/>
    <mergeCell ref="B46:C46"/>
    <mergeCell ref="I27:K28"/>
    <mergeCell ref="L27:N28"/>
    <mergeCell ref="O27:Q28"/>
    <mergeCell ref="S27:U28"/>
    <mergeCell ref="G28:G29"/>
    <mergeCell ref="H28:H29"/>
    <mergeCell ref="A1:U1"/>
    <mergeCell ref="A2:A4"/>
    <mergeCell ref="B2:B4"/>
    <mergeCell ref="C2:C4"/>
    <mergeCell ref="D2:D4"/>
    <mergeCell ref="E2:E4"/>
    <mergeCell ref="F2:F4"/>
    <mergeCell ref="G2:H2"/>
    <mergeCell ref="I2:K3"/>
    <mergeCell ref="L2:N3"/>
    <mergeCell ref="B18:C18"/>
    <mergeCell ref="B20:C20"/>
    <mergeCell ref="A26:U26"/>
    <mergeCell ref="A27:A29"/>
    <mergeCell ref="B27:B29"/>
    <mergeCell ref="C27:C29"/>
    <mergeCell ref="D27:D29"/>
    <mergeCell ref="O2:Q3"/>
    <mergeCell ref="S2:U3"/>
    <mergeCell ref="G3:G4"/>
    <mergeCell ref="H3:H4"/>
    <mergeCell ref="B7:C7"/>
    <mergeCell ref="B9:C9"/>
    <mergeCell ref="E27:E29"/>
    <mergeCell ref="F27:F29"/>
    <mergeCell ref="G27:H27"/>
  </mergeCells>
  <pageMargins left="0" right="0.21" top="0.74803149606299213" bottom="0.74803149606299213" header="0.31496062992125984" footer="0.31496062992125984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Z107"/>
  <sheetViews>
    <sheetView topLeftCell="A46" zoomScaleSheetLayoutView="100" workbookViewId="0">
      <selection activeCell="F54" sqref="F54:F56"/>
    </sheetView>
  </sheetViews>
  <sheetFormatPr defaultRowHeight="24.95" customHeight="1"/>
  <cols>
    <col min="1" max="1" width="3.85546875" style="7" customWidth="1"/>
    <col min="2" max="2" width="19.28515625" style="7" customWidth="1"/>
    <col min="3" max="3" width="22.140625" style="1" bestFit="1" customWidth="1"/>
    <col min="4" max="4" width="19.28515625" style="7" bestFit="1" customWidth="1"/>
    <col min="5" max="5" width="17.140625" style="7" bestFit="1" customWidth="1"/>
    <col min="6" max="6" width="6" style="7" customWidth="1"/>
    <col min="7" max="7" width="5.140625" style="7" customWidth="1"/>
    <col min="8" max="8" width="11.140625" style="7" bestFit="1" customWidth="1"/>
    <col min="9" max="9" width="5.85546875" style="7" customWidth="1"/>
    <col min="10" max="10" width="5" style="7" customWidth="1"/>
    <col min="11" max="11" width="5" style="7" bestFit="1" customWidth="1"/>
    <col min="12" max="12" width="4.85546875" style="7" customWidth="1"/>
    <col min="13" max="13" width="5" style="7" bestFit="1" customWidth="1"/>
    <col min="14" max="14" width="5" style="7" customWidth="1"/>
    <col min="15" max="15" width="6.7109375" style="21" customWidth="1"/>
    <col min="16" max="16" width="10.5703125" style="21" bestFit="1" customWidth="1"/>
    <col min="17" max="17" width="9.140625" style="21" customWidth="1"/>
    <col min="18" max="18" width="9" style="22" hidden="1" customWidth="1"/>
    <col min="19" max="19" width="6.140625" style="21" customWidth="1"/>
    <col min="20" max="20" width="12.42578125" style="21" bestFit="1" customWidth="1"/>
    <col min="21" max="21" width="12.5703125" style="21" customWidth="1"/>
    <col min="22" max="22" width="12.85546875" style="1" customWidth="1"/>
    <col min="23" max="16384" width="9.140625" style="1"/>
  </cols>
  <sheetData>
    <row r="2" spans="1:21" s="3" customFormat="1" ht="27.75" customHeight="1">
      <c r="A2" s="733" t="s">
        <v>213</v>
      </c>
      <c r="B2" s="733"/>
      <c r="C2" s="733"/>
      <c r="D2" s="733"/>
      <c r="E2" s="733"/>
      <c r="F2" s="733"/>
      <c r="G2" s="733"/>
      <c r="H2" s="733"/>
      <c r="I2" s="733"/>
      <c r="J2" s="733"/>
      <c r="K2" s="733"/>
      <c r="L2" s="733"/>
      <c r="M2" s="733"/>
      <c r="N2" s="733"/>
      <c r="O2" s="733"/>
      <c r="P2" s="733"/>
      <c r="Q2" s="733"/>
      <c r="R2" s="733"/>
      <c r="S2" s="733"/>
      <c r="T2" s="733"/>
      <c r="U2" s="733"/>
    </row>
    <row r="3" spans="1:21" s="7" customFormat="1" ht="27.75" customHeight="1">
      <c r="A3" s="734" t="s">
        <v>0</v>
      </c>
      <c r="B3" s="734" t="s">
        <v>13</v>
      </c>
      <c r="C3" s="734" t="s">
        <v>1</v>
      </c>
      <c r="D3" s="734" t="s">
        <v>69</v>
      </c>
      <c r="E3" s="721" t="s">
        <v>65</v>
      </c>
      <c r="F3" s="725" t="s">
        <v>66</v>
      </c>
      <c r="G3" s="741" t="s">
        <v>22</v>
      </c>
      <c r="H3" s="742"/>
      <c r="I3" s="743" t="s">
        <v>235</v>
      </c>
      <c r="J3" s="744"/>
      <c r="K3" s="745"/>
      <c r="L3" s="749" t="s">
        <v>67</v>
      </c>
      <c r="M3" s="750"/>
      <c r="N3" s="751"/>
      <c r="O3" s="713" t="s">
        <v>144</v>
      </c>
      <c r="P3" s="714"/>
      <c r="Q3" s="715"/>
      <c r="R3" s="201"/>
      <c r="S3" s="713" t="s">
        <v>3</v>
      </c>
      <c r="T3" s="714"/>
      <c r="U3" s="715"/>
    </row>
    <row r="4" spans="1:21" s="7" customFormat="1" ht="21" customHeight="1">
      <c r="A4" s="735"/>
      <c r="B4" s="735"/>
      <c r="C4" s="735"/>
      <c r="D4" s="735"/>
      <c r="E4" s="737"/>
      <c r="F4" s="726"/>
      <c r="G4" s="721" t="s">
        <v>4</v>
      </c>
      <c r="H4" s="721" t="s">
        <v>23</v>
      </c>
      <c r="I4" s="746"/>
      <c r="J4" s="747"/>
      <c r="K4" s="748"/>
      <c r="L4" s="752"/>
      <c r="M4" s="753"/>
      <c r="N4" s="754"/>
      <c r="O4" s="716"/>
      <c r="P4" s="717"/>
      <c r="Q4" s="718"/>
      <c r="R4" s="201"/>
      <c r="S4" s="716"/>
      <c r="T4" s="717"/>
      <c r="U4" s="718"/>
    </row>
    <row r="5" spans="1:21" s="7" customFormat="1" ht="24.95" customHeight="1">
      <c r="A5" s="736"/>
      <c r="B5" s="736"/>
      <c r="C5" s="736"/>
      <c r="D5" s="736"/>
      <c r="E5" s="722"/>
      <c r="F5" s="727"/>
      <c r="G5" s="722"/>
      <c r="H5" s="722"/>
      <c r="I5" s="202">
        <v>2558</v>
      </c>
      <c r="J5" s="202">
        <v>2559</v>
      </c>
      <c r="K5" s="202">
        <v>2560</v>
      </c>
      <c r="L5" s="202">
        <v>2558</v>
      </c>
      <c r="M5" s="202">
        <v>2559</v>
      </c>
      <c r="N5" s="202">
        <v>2560</v>
      </c>
      <c r="O5" s="201">
        <v>2558</v>
      </c>
      <c r="P5" s="201">
        <v>2559</v>
      </c>
      <c r="Q5" s="201">
        <v>2560</v>
      </c>
      <c r="R5" s="201">
        <v>2554</v>
      </c>
      <c r="S5" s="201">
        <v>2558</v>
      </c>
      <c r="T5" s="201">
        <v>2559</v>
      </c>
      <c r="U5" s="201">
        <v>2560</v>
      </c>
    </row>
    <row r="6" spans="1:21" ht="24.95" customHeight="1">
      <c r="A6" s="197">
        <v>1</v>
      </c>
      <c r="B6" s="203" t="s">
        <v>50</v>
      </c>
      <c r="C6" s="203" t="s">
        <v>253</v>
      </c>
      <c r="D6" s="204" t="s">
        <v>223</v>
      </c>
      <c r="E6" s="204" t="s">
        <v>252</v>
      </c>
      <c r="F6" s="204">
        <v>1</v>
      </c>
      <c r="G6" s="204">
        <v>1</v>
      </c>
      <c r="H6" s="205">
        <v>547560</v>
      </c>
      <c r="I6" s="206">
        <v>1</v>
      </c>
      <c r="J6" s="207" t="s">
        <v>54</v>
      </c>
      <c r="K6" s="206">
        <v>1</v>
      </c>
      <c r="L6" s="204" t="s">
        <v>6</v>
      </c>
      <c r="M6" s="208" t="s">
        <v>6</v>
      </c>
      <c r="N6" s="204" t="s">
        <v>6</v>
      </c>
      <c r="O6" s="209" t="s">
        <v>6</v>
      </c>
      <c r="P6" s="210">
        <v>15960</v>
      </c>
      <c r="Q6" s="209">
        <v>16440</v>
      </c>
      <c r="R6" s="211"/>
      <c r="S6" s="192">
        <v>0</v>
      </c>
      <c r="T6" s="192">
        <f>SUM( H6,P6)</f>
        <v>563520</v>
      </c>
      <c r="U6" s="193">
        <f>SUM( T6,Q6)</f>
        <v>579960</v>
      </c>
    </row>
    <row r="7" spans="1:21" ht="24.95" customHeight="1">
      <c r="A7" s="197">
        <v>2</v>
      </c>
      <c r="B7" s="212" t="s">
        <v>31</v>
      </c>
      <c r="C7" s="212" t="s">
        <v>253</v>
      </c>
      <c r="D7" s="197" t="s">
        <v>224</v>
      </c>
      <c r="E7" s="197" t="s">
        <v>254</v>
      </c>
      <c r="F7" s="197">
        <v>1</v>
      </c>
      <c r="G7" s="197">
        <v>1</v>
      </c>
      <c r="H7" s="213">
        <v>371760</v>
      </c>
      <c r="I7" s="197">
        <v>1</v>
      </c>
      <c r="J7" s="214" t="s">
        <v>54</v>
      </c>
      <c r="K7" s="197">
        <v>1</v>
      </c>
      <c r="L7" s="214" t="s">
        <v>38</v>
      </c>
      <c r="M7" s="215" t="s">
        <v>6</v>
      </c>
      <c r="N7" s="197" t="s">
        <v>6</v>
      </c>
      <c r="O7" s="190">
        <v>0</v>
      </c>
      <c r="P7" s="216">
        <v>12960</v>
      </c>
      <c r="Q7" s="190">
        <v>13440</v>
      </c>
      <c r="R7" s="217"/>
      <c r="S7" s="192">
        <v>0</v>
      </c>
      <c r="T7" s="192">
        <f>SUM( H7,P7)</f>
        <v>384720</v>
      </c>
      <c r="U7" s="193">
        <f>SUM( T7,Q7)</f>
        <v>398160</v>
      </c>
    </row>
    <row r="8" spans="1:21" ht="24.95" customHeight="1">
      <c r="A8" s="197"/>
      <c r="B8" s="723" t="s">
        <v>163</v>
      </c>
      <c r="C8" s="724"/>
      <c r="D8" s="219"/>
      <c r="E8" s="220"/>
      <c r="F8" s="221"/>
      <c r="G8" s="221"/>
      <c r="H8" s="221"/>
      <c r="I8" s="221"/>
      <c r="J8" s="221"/>
      <c r="K8" s="221"/>
      <c r="L8" s="221"/>
      <c r="M8" s="221"/>
      <c r="N8" s="221"/>
      <c r="O8" s="222"/>
      <c r="P8" s="222"/>
      <c r="Q8" s="222"/>
      <c r="R8" s="223"/>
      <c r="S8" s="222"/>
      <c r="T8" s="224">
        <f t="shared" ref="T8:T19" si="0">SUM( H8,P8,P8)</f>
        <v>0</v>
      </c>
      <c r="U8" s="225">
        <f t="shared" ref="U8:U19" si="1">SUM( T8,T8,Q8,Q8)</f>
        <v>0</v>
      </c>
    </row>
    <row r="9" spans="1:21" ht="24.95" customHeight="1">
      <c r="A9" s="197">
        <v>3</v>
      </c>
      <c r="B9" s="197" t="s">
        <v>6</v>
      </c>
      <c r="C9" s="203" t="s">
        <v>255</v>
      </c>
      <c r="D9" s="197" t="s">
        <v>225</v>
      </c>
      <c r="E9" s="226" t="s">
        <v>280</v>
      </c>
      <c r="F9" s="197">
        <v>1</v>
      </c>
      <c r="G9" s="197">
        <v>1</v>
      </c>
      <c r="H9" s="213" t="s">
        <v>6</v>
      </c>
      <c r="I9" s="206">
        <v>1</v>
      </c>
      <c r="J9" s="207" t="s">
        <v>54</v>
      </c>
      <c r="K9" s="206">
        <v>1</v>
      </c>
      <c r="L9" s="197" t="s">
        <v>6</v>
      </c>
      <c r="M9" s="214" t="s">
        <v>6</v>
      </c>
      <c r="N9" s="197" t="s">
        <v>6</v>
      </c>
      <c r="O9" s="190">
        <v>0</v>
      </c>
      <c r="P9" s="190">
        <v>246240</v>
      </c>
      <c r="Q9" s="189">
        <v>12000</v>
      </c>
      <c r="R9" s="191"/>
      <c r="S9" s="192">
        <v>0</v>
      </c>
      <c r="T9" s="192">
        <f>SUM( P9)</f>
        <v>246240</v>
      </c>
      <c r="U9" s="193">
        <f>SUM(  Q9:T9)</f>
        <v>258240</v>
      </c>
    </row>
    <row r="10" spans="1:21" ht="24.95" customHeight="1">
      <c r="A10" s="197"/>
      <c r="B10" s="723" t="s">
        <v>5</v>
      </c>
      <c r="C10" s="724"/>
      <c r="D10" s="219"/>
      <c r="E10" s="220"/>
      <c r="F10" s="221"/>
      <c r="G10" s="221"/>
      <c r="H10" s="221"/>
      <c r="I10" s="221"/>
      <c r="J10" s="221"/>
      <c r="K10" s="221"/>
      <c r="L10" s="221"/>
      <c r="M10" s="221"/>
      <c r="N10" s="221"/>
      <c r="O10" s="222"/>
      <c r="P10" s="222"/>
      <c r="Q10" s="222"/>
      <c r="R10" s="223"/>
      <c r="S10" s="222"/>
      <c r="T10" s="224">
        <f t="shared" si="0"/>
        <v>0</v>
      </c>
      <c r="U10" s="225">
        <f t="shared" si="1"/>
        <v>0</v>
      </c>
    </row>
    <row r="11" spans="1:21" ht="24.95" customHeight="1">
      <c r="A11" s="197">
        <v>4</v>
      </c>
      <c r="B11" s="212" t="s">
        <v>14</v>
      </c>
      <c r="C11" s="212" t="s">
        <v>256</v>
      </c>
      <c r="D11" s="197" t="s">
        <v>226</v>
      </c>
      <c r="E11" s="227" t="s">
        <v>254</v>
      </c>
      <c r="F11" s="197">
        <v>1</v>
      </c>
      <c r="G11" s="197">
        <v>1</v>
      </c>
      <c r="H11" s="213">
        <v>315420</v>
      </c>
      <c r="I11" s="228">
        <v>1</v>
      </c>
      <c r="J11" s="214" t="s">
        <v>54</v>
      </c>
      <c r="K11" s="228">
        <v>1</v>
      </c>
      <c r="L11" s="197" t="s">
        <v>6</v>
      </c>
      <c r="M11" s="214" t="s">
        <v>6</v>
      </c>
      <c r="N11" s="197" t="s">
        <v>6</v>
      </c>
      <c r="O11" s="190">
        <v>0</v>
      </c>
      <c r="P11" s="190">
        <v>12300</v>
      </c>
      <c r="Q11" s="189">
        <v>10800</v>
      </c>
      <c r="R11" s="191"/>
      <c r="S11" s="192">
        <v>0</v>
      </c>
      <c r="T11" s="192">
        <f t="shared" si="0"/>
        <v>340020</v>
      </c>
      <c r="U11" s="193">
        <f>SUM( T11,T11,Q11,Q11)</f>
        <v>701640</v>
      </c>
    </row>
    <row r="12" spans="1:21" ht="24.95" customHeight="1">
      <c r="A12" s="197">
        <v>5</v>
      </c>
      <c r="B12" s="197" t="s">
        <v>6</v>
      </c>
      <c r="C12" s="212" t="s">
        <v>257</v>
      </c>
      <c r="D12" s="197" t="s">
        <v>227</v>
      </c>
      <c r="E12" s="226" t="s">
        <v>280</v>
      </c>
      <c r="F12" s="197">
        <v>1</v>
      </c>
      <c r="G12" s="197">
        <v>1</v>
      </c>
      <c r="H12" s="213" t="s">
        <v>6</v>
      </c>
      <c r="I12" s="228">
        <v>1</v>
      </c>
      <c r="J12" s="214" t="s">
        <v>54</v>
      </c>
      <c r="K12" s="228">
        <v>1</v>
      </c>
      <c r="L12" s="197" t="s">
        <v>6</v>
      </c>
      <c r="M12" s="214" t="s">
        <v>6</v>
      </c>
      <c r="N12" s="197" t="s">
        <v>6</v>
      </c>
      <c r="O12" s="190">
        <v>0</v>
      </c>
      <c r="P12" s="190">
        <v>246240</v>
      </c>
      <c r="Q12" s="189">
        <v>12000</v>
      </c>
      <c r="R12" s="191"/>
      <c r="S12" s="192">
        <v>0</v>
      </c>
      <c r="T12" s="192">
        <f>SUM( H12,P12)</f>
        <v>246240</v>
      </c>
      <c r="U12" s="193">
        <f>SUM( T12,Q12)</f>
        <v>258240</v>
      </c>
    </row>
    <row r="13" spans="1:21" ht="24.95" customHeight="1">
      <c r="A13" s="197">
        <v>6</v>
      </c>
      <c r="B13" s="212" t="s">
        <v>193</v>
      </c>
      <c r="C13" s="212" t="s">
        <v>258</v>
      </c>
      <c r="D13" s="197" t="s">
        <v>228</v>
      </c>
      <c r="E13" s="226" t="s">
        <v>282</v>
      </c>
      <c r="F13" s="197">
        <v>1</v>
      </c>
      <c r="G13" s="197">
        <v>1</v>
      </c>
      <c r="H13" s="213">
        <v>236760</v>
      </c>
      <c r="I13" s="213">
        <v>1</v>
      </c>
      <c r="J13" s="213">
        <v>1</v>
      </c>
      <c r="K13" s="213">
        <v>1</v>
      </c>
      <c r="L13" s="214" t="s">
        <v>6</v>
      </c>
      <c r="M13" s="213" t="s">
        <v>6</v>
      </c>
      <c r="N13" s="213" t="s">
        <v>6</v>
      </c>
      <c r="O13" s="189">
        <v>0</v>
      </c>
      <c r="P13" s="190">
        <v>8240</v>
      </c>
      <c r="Q13" s="189">
        <v>8400</v>
      </c>
      <c r="R13" s="191"/>
      <c r="S13" s="192">
        <v>0</v>
      </c>
      <c r="T13" s="192">
        <f>SUM( H13,P13)</f>
        <v>245000</v>
      </c>
      <c r="U13" s="193">
        <f>SUM( Q13,T13)</f>
        <v>253400</v>
      </c>
    </row>
    <row r="14" spans="1:21" ht="25.5" customHeight="1">
      <c r="A14" s="197">
        <v>7</v>
      </c>
      <c r="B14" s="197" t="s">
        <v>6</v>
      </c>
      <c r="C14" s="203" t="s">
        <v>259</v>
      </c>
      <c r="D14" s="204" t="s">
        <v>229</v>
      </c>
      <c r="E14" s="226" t="s">
        <v>280</v>
      </c>
      <c r="F14" s="197">
        <v>1</v>
      </c>
      <c r="G14" s="197">
        <v>1</v>
      </c>
      <c r="H14" s="205" t="s">
        <v>6</v>
      </c>
      <c r="I14" s="206">
        <v>1</v>
      </c>
      <c r="J14" s="207" t="s">
        <v>54</v>
      </c>
      <c r="K14" s="206">
        <v>1</v>
      </c>
      <c r="L14" s="197" t="s">
        <v>6</v>
      </c>
      <c r="M14" s="214" t="s">
        <v>6</v>
      </c>
      <c r="N14" s="197" t="s">
        <v>6</v>
      </c>
      <c r="O14" s="190">
        <v>0</v>
      </c>
      <c r="P14" s="190">
        <v>246240</v>
      </c>
      <c r="Q14" s="189">
        <v>12000</v>
      </c>
      <c r="R14" s="191"/>
      <c r="S14" s="192">
        <v>0</v>
      </c>
      <c r="T14" s="192">
        <v>246240</v>
      </c>
      <c r="U14" s="193">
        <f>SUM( Q14:T14)</f>
        <v>258240</v>
      </c>
    </row>
    <row r="15" spans="1:21" s="5" customFormat="1" ht="25.5" customHeight="1">
      <c r="A15" s="197">
        <v>8</v>
      </c>
      <c r="B15" s="197" t="s">
        <v>6</v>
      </c>
      <c r="C15" s="212" t="s">
        <v>260</v>
      </c>
      <c r="D15" s="197" t="s">
        <v>230</v>
      </c>
      <c r="E15" s="226" t="s">
        <v>280</v>
      </c>
      <c r="F15" s="197">
        <v>1</v>
      </c>
      <c r="G15" s="197">
        <v>1</v>
      </c>
      <c r="H15" s="213" t="s">
        <v>6</v>
      </c>
      <c r="I15" s="197">
        <v>1</v>
      </c>
      <c r="J15" s="214" t="s">
        <v>54</v>
      </c>
      <c r="K15" s="197">
        <v>1</v>
      </c>
      <c r="L15" s="197" t="s">
        <v>6</v>
      </c>
      <c r="M15" s="214" t="s">
        <v>6</v>
      </c>
      <c r="N15" s="197" t="s">
        <v>6</v>
      </c>
      <c r="O15" s="190">
        <v>0</v>
      </c>
      <c r="P15" s="190">
        <v>246240</v>
      </c>
      <c r="Q15" s="189">
        <v>12000</v>
      </c>
      <c r="R15" s="191"/>
      <c r="S15" s="192">
        <v>0</v>
      </c>
      <c r="T15" s="192">
        <v>246240</v>
      </c>
      <c r="U15" s="193">
        <f>SUM( Q15:T15)</f>
        <v>258240</v>
      </c>
    </row>
    <row r="16" spans="1:21" ht="24.95" customHeight="1">
      <c r="A16" s="197">
        <v>9</v>
      </c>
      <c r="B16" s="212" t="s">
        <v>40</v>
      </c>
      <c r="C16" s="203" t="s">
        <v>261</v>
      </c>
      <c r="D16" s="204" t="s">
        <v>231</v>
      </c>
      <c r="E16" s="214" t="s">
        <v>283</v>
      </c>
      <c r="F16" s="197">
        <v>1</v>
      </c>
      <c r="G16" s="197">
        <v>1</v>
      </c>
      <c r="H16" s="213">
        <v>203520</v>
      </c>
      <c r="I16" s="213">
        <v>1</v>
      </c>
      <c r="J16" s="213">
        <v>1</v>
      </c>
      <c r="K16" s="213">
        <v>1</v>
      </c>
      <c r="L16" s="214" t="s">
        <v>6</v>
      </c>
      <c r="M16" s="213" t="s">
        <v>6</v>
      </c>
      <c r="N16" s="213" t="s">
        <v>6</v>
      </c>
      <c r="O16" s="189">
        <v>0</v>
      </c>
      <c r="P16" s="189">
        <v>7200</v>
      </c>
      <c r="Q16" s="189">
        <v>7440</v>
      </c>
      <c r="R16" s="191"/>
      <c r="S16" s="192">
        <v>0</v>
      </c>
      <c r="T16" s="192">
        <f>SUM(  H16,P16)</f>
        <v>210720</v>
      </c>
      <c r="U16" s="193">
        <f>SUM(  T16,Q16)</f>
        <v>218160</v>
      </c>
    </row>
    <row r="17" spans="1:21" ht="24.95" customHeight="1">
      <c r="A17" s="197">
        <v>10</v>
      </c>
      <c r="B17" s="197" t="s">
        <v>6</v>
      </c>
      <c r="C17" s="229" t="s">
        <v>262</v>
      </c>
      <c r="D17" s="197" t="s">
        <v>232</v>
      </c>
      <c r="E17" s="214" t="s">
        <v>284</v>
      </c>
      <c r="F17" s="320">
        <v>1</v>
      </c>
      <c r="G17" s="320">
        <v>1</v>
      </c>
      <c r="H17" s="230">
        <v>159420</v>
      </c>
      <c r="I17" s="231" t="s">
        <v>54</v>
      </c>
      <c r="J17" s="320">
        <v>1</v>
      </c>
      <c r="K17" s="231" t="s">
        <v>54</v>
      </c>
      <c r="L17" s="232" t="s">
        <v>6</v>
      </c>
      <c r="M17" s="233" t="s">
        <v>6</v>
      </c>
      <c r="N17" s="232" t="s">
        <v>6</v>
      </c>
      <c r="O17" s="234">
        <v>0</v>
      </c>
      <c r="P17" s="234">
        <v>276300</v>
      </c>
      <c r="Q17" s="189">
        <v>9720</v>
      </c>
      <c r="R17" s="189"/>
      <c r="S17" s="192">
        <v>0</v>
      </c>
      <c r="T17" s="192">
        <v>276300</v>
      </c>
      <c r="U17" s="193">
        <f>SUM( Q17:T17)</f>
        <v>286020</v>
      </c>
    </row>
    <row r="18" spans="1:21" ht="24.95" customHeight="1">
      <c r="A18" s="197">
        <v>11</v>
      </c>
      <c r="B18" s="197" t="s">
        <v>6</v>
      </c>
      <c r="C18" s="212" t="s">
        <v>262</v>
      </c>
      <c r="D18" s="197" t="s">
        <v>233</v>
      </c>
      <c r="E18" s="214" t="s">
        <v>284</v>
      </c>
      <c r="F18" s="197">
        <v>1</v>
      </c>
      <c r="G18" s="197">
        <v>1</v>
      </c>
      <c r="H18" s="213">
        <v>141600</v>
      </c>
      <c r="I18" s="213">
        <v>1</v>
      </c>
      <c r="J18" s="213">
        <v>1</v>
      </c>
      <c r="K18" s="213">
        <v>1</v>
      </c>
      <c r="L18" s="214" t="s">
        <v>6</v>
      </c>
      <c r="M18" s="213" t="s">
        <v>6</v>
      </c>
      <c r="N18" s="213" t="s">
        <v>6</v>
      </c>
      <c r="O18" s="189">
        <v>0</v>
      </c>
      <c r="P18" s="234">
        <v>276300</v>
      </c>
      <c r="Q18" s="189">
        <v>9720</v>
      </c>
      <c r="R18" s="189"/>
      <c r="S18" s="192">
        <v>0</v>
      </c>
      <c r="T18" s="192">
        <v>276300</v>
      </c>
      <c r="U18" s="193">
        <f>SUM( Q18:T18)</f>
        <v>286020</v>
      </c>
    </row>
    <row r="19" spans="1:21" ht="24.95" customHeight="1">
      <c r="A19" s="197"/>
      <c r="B19" s="707" t="s">
        <v>98</v>
      </c>
      <c r="C19" s="708"/>
      <c r="D19" s="235"/>
      <c r="E19" s="236"/>
      <c r="F19" s="237"/>
      <c r="G19" s="237"/>
      <c r="H19" s="238"/>
      <c r="I19" s="239"/>
      <c r="J19" s="237"/>
      <c r="K19" s="239"/>
      <c r="L19" s="240"/>
      <c r="M19" s="241"/>
      <c r="N19" s="240"/>
      <c r="O19" s="242"/>
      <c r="P19" s="242"/>
      <c r="Q19" s="243"/>
      <c r="R19" s="243"/>
      <c r="S19" s="224"/>
      <c r="T19" s="224">
        <f t="shared" si="0"/>
        <v>0</v>
      </c>
      <c r="U19" s="225">
        <f t="shared" si="1"/>
        <v>0</v>
      </c>
    </row>
    <row r="20" spans="1:21" s="5" customFormat="1" ht="24.95" customHeight="1">
      <c r="A20" s="197">
        <v>12</v>
      </c>
      <c r="B20" s="197" t="s">
        <v>6</v>
      </c>
      <c r="C20" s="212" t="s">
        <v>234</v>
      </c>
      <c r="D20" s="197" t="s">
        <v>6</v>
      </c>
      <c r="E20" s="227" t="s">
        <v>157</v>
      </c>
      <c r="F20" s="197">
        <v>1</v>
      </c>
      <c r="G20" s="197" t="s">
        <v>6</v>
      </c>
      <c r="H20" s="197">
        <v>0</v>
      </c>
      <c r="I20" s="197">
        <v>1</v>
      </c>
      <c r="J20" s="197">
        <v>1</v>
      </c>
      <c r="K20" s="197">
        <v>1</v>
      </c>
      <c r="L20" s="214" t="s">
        <v>38</v>
      </c>
      <c r="M20" s="197" t="s">
        <v>6</v>
      </c>
      <c r="N20" s="197" t="s">
        <v>6</v>
      </c>
      <c r="O20" s="190">
        <v>0</v>
      </c>
      <c r="P20" s="190">
        <v>159420</v>
      </c>
      <c r="Q20" s="190">
        <v>6480</v>
      </c>
      <c r="R20" s="244"/>
      <c r="S20" s="192">
        <v>0</v>
      </c>
      <c r="T20" s="192">
        <f>SUM( P20)</f>
        <v>159420</v>
      </c>
      <c r="U20" s="193">
        <f>SUM( Q20,T20)</f>
        <v>165900</v>
      </c>
    </row>
    <row r="21" spans="1:21" ht="24.95" customHeight="1">
      <c r="A21" s="197">
        <v>13</v>
      </c>
      <c r="B21" s="212" t="s">
        <v>117</v>
      </c>
      <c r="C21" s="212" t="s">
        <v>108</v>
      </c>
      <c r="D21" s="197" t="s">
        <v>6</v>
      </c>
      <c r="E21" s="317" t="s">
        <v>109</v>
      </c>
      <c r="F21" s="197">
        <v>1</v>
      </c>
      <c r="G21" s="197">
        <v>1</v>
      </c>
      <c r="H21" s="246">
        <v>159420</v>
      </c>
      <c r="I21" s="197">
        <v>1</v>
      </c>
      <c r="J21" s="197">
        <v>1</v>
      </c>
      <c r="K21" s="197">
        <v>1</v>
      </c>
      <c r="L21" s="197" t="s">
        <v>6</v>
      </c>
      <c r="M21" s="197" t="s">
        <v>6</v>
      </c>
      <c r="N21" s="197" t="s">
        <v>6</v>
      </c>
      <c r="O21" s="190">
        <v>0</v>
      </c>
      <c r="P21" s="190">
        <v>6480</v>
      </c>
      <c r="Q21" s="190">
        <v>6720</v>
      </c>
      <c r="R21" s="217"/>
      <c r="S21" s="192">
        <v>0</v>
      </c>
      <c r="T21" s="192">
        <f>SUM( H21,P21)</f>
        <v>165900</v>
      </c>
      <c r="U21" s="193">
        <f>SUM( T21,Q21)</f>
        <v>172620</v>
      </c>
    </row>
    <row r="22" spans="1:21" ht="24.95" customHeight="1">
      <c r="A22" s="197"/>
      <c r="B22" s="707" t="s">
        <v>91</v>
      </c>
      <c r="C22" s="708"/>
      <c r="D22" s="247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9"/>
    </row>
    <row r="23" spans="1:21" ht="24.95" customHeight="1">
      <c r="A23" s="197">
        <v>14</v>
      </c>
      <c r="B23" s="212" t="s">
        <v>92</v>
      </c>
      <c r="C23" s="212" t="s">
        <v>93</v>
      </c>
      <c r="D23" s="197" t="s">
        <v>6</v>
      </c>
      <c r="E23" s="197" t="s">
        <v>97</v>
      </c>
      <c r="F23" s="197">
        <v>1</v>
      </c>
      <c r="G23" s="197">
        <v>1</v>
      </c>
      <c r="H23" s="213">
        <v>120000</v>
      </c>
      <c r="I23" s="213">
        <v>1</v>
      </c>
      <c r="J23" s="213">
        <v>1</v>
      </c>
      <c r="K23" s="214" t="s">
        <v>54</v>
      </c>
      <c r="L23" s="213" t="s">
        <v>6</v>
      </c>
      <c r="M23" s="213" t="s">
        <v>6</v>
      </c>
      <c r="N23" s="214" t="s">
        <v>6</v>
      </c>
      <c r="O23" s="189">
        <v>0</v>
      </c>
      <c r="P23" s="189">
        <v>0</v>
      </c>
      <c r="Q23" s="189">
        <v>0</v>
      </c>
      <c r="R23" s="191"/>
      <c r="S23" s="192">
        <v>0</v>
      </c>
      <c r="T23" s="192">
        <v>120000</v>
      </c>
      <c r="U23" s="193">
        <f t="shared" ref="U23:U25" si="2">SUM( T23,Q23)</f>
        <v>120000</v>
      </c>
    </row>
    <row r="24" spans="1:21" ht="25.5" customHeight="1">
      <c r="A24" s="197">
        <v>15</v>
      </c>
      <c r="B24" s="212" t="s">
        <v>200</v>
      </c>
      <c r="C24" s="203" t="s">
        <v>185</v>
      </c>
      <c r="D24" s="197" t="s">
        <v>6</v>
      </c>
      <c r="E24" s="197" t="s">
        <v>97</v>
      </c>
      <c r="F24" s="197">
        <v>1</v>
      </c>
      <c r="G24" s="197">
        <v>1</v>
      </c>
      <c r="H24" s="213">
        <v>120000</v>
      </c>
      <c r="I24" s="213">
        <v>1</v>
      </c>
      <c r="J24" s="213">
        <v>1</v>
      </c>
      <c r="K24" s="214" t="s">
        <v>54</v>
      </c>
      <c r="L24" s="213" t="s">
        <v>6</v>
      </c>
      <c r="M24" s="213" t="s">
        <v>6</v>
      </c>
      <c r="N24" s="214" t="s">
        <v>6</v>
      </c>
      <c r="O24" s="189">
        <v>0</v>
      </c>
      <c r="P24" s="189">
        <v>0</v>
      </c>
      <c r="Q24" s="189">
        <v>0</v>
      </c>
      <c r="R24" s="191"/>
      <c r="S24" s="192">
        <v>0</v>
      </c>
      <c r="T24" s="192">
        <v>120000</v>
      </c>
      <c r="U24" s="193">
        <f t="shared" si="2"/>
        <v>120000</v>
      </c>
    </row>
    <row r="25" spans="1:21" ht="25.5" customHeight="1">
      <c r="A25" s="197">
        <v>16</v>
      </c>
      <c r="B25" s="212" t="s">
        <v>95</v>
      </c>
      <c r="C25" s="212" t="s">
        <v>96</v>
      </c>
      <c r="D25" s="197" t="s">
        <v>6</v>
      </c>
      <c r="E25" s="197" t="s">
        <v>97</v>
      </c>
      <c r="F25" s="197">
        <v>1</v>
      </c>
      <c r="G25" s="197">
        <v>1</v>
      </c>
      <c r="H25" s="213">
        <v>120000</v>
      </c>
      <c r="I25" s="213">
        <v>1</v>
      </c>
      <c r="J25" s="213">
        <v>1</v>
      </c>
      <c r="K25" s="214" t="s">
        <v>54</v>
      </c>
      <c r="L25" s="213" t="s">
        <v>6</v>
      </c>
      <c r="M25" s="213" t="s">
        <v>6</v>
      </c>
      <c r="N25" s="214" t="s">
        <v>6</v>
      </c>
      <c r="O25" s="189">
        <v>0</v>
      </c>
      <c r="P25" s="189">
        <v>0</v>
      </c>
      <c r="Q25" s="189">
        <v>0</v>
      </c>
      <c r="R25" s="191"/>
      <c r="S25" s="192">
        <v>0</v>
      </c>
      <c r="T25" s="192">
        <v>120000</v>
      </c>
      <c r="U25" s="193">
        <f t="shared" si="2"/>
        <v>120000</v>
      </c>
    </row>
    <row r="26" spans="1:21" s="4" customFormat="1" ht="24.95" customHeight="1">
      <c r="A26" s="197">
        <v>17</v>
      </c>
      <c r="B26" s="212" t="s">
        <v>94</v>
      </c>
      <c r="C26" s="212" t="s">
        <v>96</v>
      </c>
      <c r="D26" s="197" t="s">
        <v>6</v>
      </c>
      <c r="E26" s="197" t="s">
        <v>97</v>
      </c>
      <c r="F26" s="197">
        <v>1</v>
      </c>
      <c r="G26" s="197">
        <v>1</v>
      </c>
      <c r="H26" s="213">
        <v>120000</v>
      </c>
      <c r="I26" s="213">
        <v>1</v>
      </c>
      <c r="J26" s="213">
        <v>1</v>
      </c>
      <c r="K26" s="214" t="s">
        <v>54</v>
      </c>
      <c r="L26" s="213" t="s">
        <v>6</v>
      </c>
      <c r="M26" s="213" t="s">
        <v>6</v>
      </c>
      <c r="N26" s="214" t="s">
        <v>6</v>
      </c>
      <c r="O26" s="189">
        <v>0</v>
      </c>
      <c r="P26" s="189">
        <v>0</v>
      </c>
      <c r="Q26" s="189">
        <v>0</v>
      </c>
      <c r="R26" s="191"/>
      <c r="S26" s="218">
        <v>0</v>
      </c>
      <c r="T26" s="218">
        <v>120000</v>
      </c>
      <c r="U26" s="189">
        <v>120000</v>
      </c>
    </row>
    <row r="27" spans="1:21" ht="24.95" customHeight="1">
      <c r="A27" s="315"/>
      <c r="B27" s="251"/>
      <c r="C27" s="251"/>
      <c r="D27" s="316"/>
      <c r="E27" s="316"/>
      <c r="F27" s="316"/>
      <c r="G27" s="316"/>
      <c r="H27" s="253"/>
      <c r="I27" s="253"/>
      <c r="J27" s="253"/>
      <c r="K27" s="254"/>
      <c r="L27" s="253"/>
      <c r="M27" s="253"/>
      <c r="N27" s="254"/>
      <c r="O27" s="255"/>
      <c r="P27" s="255"/>
      <c r="Q27" s="255"/>
      <c r="R27" s="256"/>
      <c r="S27" s="257"/>
      <c r="T27" s="257"/>
      <c r="U27" s="258"/>
    </row>
    <row r="28" spans="1:21" s="7" customFormat="1" ht="24.75" customHeight="1">
      <c r="A28" s="710" t="s">
        <v>0</v>
      </c>
      <c r="B28" s="710" t="s">
        <v>13</v>
      </c>
      <c r="C28" s="710" t="s">
        <v>1</v>
      </c>
      <c r="D28" s="710" t="s">
        <v>69</v>
      </c>
      <c r="E28" s="725" t="s">
        <v>65</v>
      </c>
      <c r="F28" s="725" t="s">
        <v>66</v>
      </c>
      <c r="G28" s="731" t="s">
        <v>22</v>
      </c>
      <c r="H28" s="732"/>
      <c r="I28" s="757" t="s">
        <v>235</v>
      </c>
      <c r="J28" s="758"/>
      <c r="K28" s="759"/>
      <c r="L28" s="763" t="s">
        <v>67</v>
      </c>
      <c r="M28" s="764"/>
      <c r="N28" s="765"/>
      <c r="O28" s="769" t="s">
        <v>68</v>
      </c>
      <c r="P28" s="770"/>
      <c r="Q28" s="771"/>
      <c r="R28" s="320"/>
      <c r="S28" s="769" t="s">
        <v>3</v>
      </c>
      <c r="T28" s="770"/>
      <c r="U28" s="771"/>
    </row>
    <row r="29" spans="1:21" s="7" customFormat="1" ht="26.25" customHeight="1">
      <c r="A29" s="711"/>
      <c r="B29" s="711"/>
      <c r="C29" s="711"/>
      <c r="D29" s="711"/>
      <c r="E29" s="726"/>
      <c r="F29" s="726"/>
      <c r="G29" s="725" t="s">
        <v>4</v>
      </c>
      <c r="H29" s="725" t="s">
        <v>23</v>
      </c>
      <c r="I29" s="760"/>
      <c r="J29" s="761"/>
      <c r="K29" s="762"/>
      <c r="L29" s="766"/>
      <c r="M29" s="767"/>
      <c r="N29" s="768"/>
      <c r="O29" s="772"/>
      <c r="P29" s="773"/>
      <c r="Q29" s="774"/>
      <c r="R29" s="320"/>
      <c r="S29" s="772"/>
      <c r="T29" s="773"/>
      <c r="U29" s="774"/>
    </row>
    <row r="30" spans="1:21" s="7" customFormat="1" ht="24.95" customHeight="1">
      <c r="A30" s="712"/>
      <c r="B30" s="712"/>
      <c r="C30" s="712"/>
      <c r="D30" s="712"/>
      <c r="E30" s="727"/>
      <c r="F30" s="727"/>
      <c r="G30" s="727"/>
      <c r="H30" s="727"/>
      <c r="I30" s="321">
        <v>2558</v>
      </c>
      <c r="J30" s="321">
        <v>2559</v>
      </c>
      <c r="K30" s="321">
        <v>2560</v>
      </c>
      <c r="L30" s="321">
        <v>2558</v>
      </c>
      <c r="M30" s="321">
        <v>2559</v>
      </c>
      <c r="N30" s="321">
        <v>2560</v>
      </c>
      <c r="O30" s="320">
        <v>2558</v>
      </c>
      <c r="P30" s="320">
        <v>2559</v>
      </c>
      <c r="Q30" s="320">
        <v>2560</v>
      </c>
      <c r="R30" s="197">
        <v>2554</v>
      </c>
      <c r="S30" s="320">
        <v>2558</v>
      </c>
      <c r="T30" s="320">
        <v>2559</v>
      </c>
      <c r="U30" s="320">
        <v>2560</v>
      </c>
    </row>
    <row r="31" spans="1:21" ht="22.5" customHeight="1">
      <c r="A31" s="197"/>
      <c r="B31" s="723" t="s">
        <v>55</v>
      </c>
      <c r="C31" s="724"/>
      <c r="D31" s="219"/>
      <c r="E31" s="259"/>
      <c r="F31" s="260"/>
      <c r="G31" s="260"/>
      <c r="H31" s="260"/>
      <c r="I31" s="260"/>
      <c r="J31" s="260"/>
      <c r="K31" s="260"/>
      <c r="L31" s="260"/>
      <c r="M31" s="260"/>
      <c r="N31" s="260"/>
      <c r="O31" s="261"/>
      <c r="P31" s="261"/>
      <c r="Q31" s="261"/>
      <c r="R31" s="262"/>
      <c r="S31" s="261"/>
      <c r="T31" s="261"/>
      <c r="U31" s="263"/>
    </row>
    <row r="32" spans="1:21" ht="26.25" customHeight="1">
      <c r="A32" s="197">
        <v>18</v>
      </c>
      <c r="B32" s="212" t="s">
        <v>16</v>
      </c>
      <c r="C32" s="264" t="s">
        <v>278</v>
      </c>
      <c r="D32" s="265" t="s">
        <v>251</v>
      </c>
      <c r="E32" s="266" t="s">
        <v>254</v>
      </c>
      <c r="F32" s="197">
        <v>1</v>
      </c>
      <c r="G32" s="197">
        <v>1</v>
      </c>
      <c r="H32" s="213">
        <v>347640</v>
      </c>
      <c r="I32" s="213">
        <v>1</v>
      </c>
      <c r="J32" s="213">
        <v>1</v>
      </c>
      <c r="K32" s="213">
        <v>1</v>
      </c>
      <c r="L32" s="213" t="s">
        <v>6</v>
      </c>
      <c r="M32" s="213" t="s">
        <v>6</v>
      </c>
      <c r="N32" s="213" t="s">
        <v>6</v>
      </c>
      <c r="O32" s="189">
        <v>0</v>
      </c>
      <c r="P32" s="189">
        <v>11880</v>
      </c>
      <c r="Q32" s="189">
        <v>12240</v>
      </c>
      <c r="R32" s="191"/>
      <c r="S32" s="192">
        <v>0</v>
      </c>
      <c r="T32" s="192">
        <f>SUM( H32,P32)</f>
        <v>359520</v>
      </c>
      <c r="U32" s="193">
        <f>SUM( T32,Q32)</f>
        <v>371760</v>
      </c>
    </row>
    <row r="33" spans="1:26" ht="23.25" customHeight="1">
      <c r="A33" s="197"/>
      <c r="B33" s="755" t="s">
        <v>195</v>
      </c>
      <c r="C33" s="756"/>
      <c r="D33" s="756"/>
      <c r="E33" s="756"/>
      <c r="F33" s="756"/>
      <c r="G33" s="756"/>
      <c r="H33" s="756"/>
      <c r="I33" s="756"/>
      <c r="J33" s="756"/>
      <c r="K33" s="756"/>
      <c r="L33" s="756"/>
      <c r="M33" s="756"/>
      <c r="N33" s="756"/>
      <c r="O33" s="756"/>
      <c r="P33" s="756"/>
      <c r="Q33" s="756"/>
      <c r="R33" s="756"/>
      <c r="S33" s="756"/>
      <c r="T33" s="756"/>
      <c r="U33" s="810"/>
    </row>
    <row r="34" spans="1:26" ht="33.75" customHeight="1">
      <c r="A34" s="197">
        <v>19</v>
      </c>
      <c r="B34" s="212" t="s">
        <v>21</v>
      </c>
      <c r="C34" s="267" t="s">
        <v>279</v>
      </c>
      <c r="D34" s="265" t="s">
        <v>250</v>
      </c>
      <c r="E34" s="266" t="s">
        <v>254</v>
      </c>
      <c r="F34" s="181" t="s">
        <v>6</v>
      </c>
      <c r="G34" s="181" t="s">
        <v>6</v>
      </c>
      <c r="H34" s="213">
        <v>315420</v>
      </c>
      <c r="I34" s="228">
        <v>1</v>
      </c>
      <c r="J34" s="214" t="s">
        <v>54</v>
      </c>
      <c r="K34" s="228">
        <v>1</v>
      </c>
      <c r="L34" s="214" t="s">
        <v>38</v>
      </c>
      <c r="M34" s="214" t="s">
        <v>6</v>
      </c>
      <c r="N34" s="197" t="s">
        <v>6</v>
      </c>
      <c r="O34" s="190">
        <v>0</v>
      </c>
      <c r="P34" s="190">
        <v>12300</v>
      </c>
      <c r="Q34" s="189">
        <v>10800</v>
      </c>
      <c r="R34" s="191"/>
      <c r="S34" s="192">
        <v>0</v>
      </c>
      <c r="T34" s="192">
        <f t="shared" ref="T34" si="3">SUM( H34,P34,P34)</f>
        <v>340020</v>
      </c>
      <c r="U34" s="193">
        <f>SUM( T34,T34,Q34,Q34)</f>
        <v>701640</v>
      </c>
      <c r="V34" s="2"/>
    </row>
    <row r="35" spans="1:26" ht="22.5" customHeight="1">
      <c r="A35" s="197">
        <v>20</v>
      </c>
      <c r="B35" s="212" t="s">
        <v>173</v>
      </c>
      <c r="C35" s="212" t="s">
        <v>263</v>
      </c>
      <c r="D35" s="197" t="s">
        <v>249</v>
      </c>
      <c r="E35" s="226" t="s">
        <v>285</v>
      </c>
      <c r="F35" s="197">
        <v>1</v>
      </c>
      <c r="G35" s="197">
        <v>1</v>
      </c>
      <c r="H35" s="213">
        <v>228660</v>
      </c>
      <c r="I35" s="213">
        <v>1</v>
      </c>
      <c r="J35" s="213">
        <v>1</v>
      </c>
      <c r="K35" s="213">
        <v>1</v>
      </c>
      <c r="L35" s="232" t="s">
        <v>6</v>
      </c>
      <c r="M35" s="213" t="s">
        <v>6</v>
      </c>
      <c r="N35" s="213" t="s">
        <v>6</v>
      </c>
      <c r="O35" s="189">
        <v>0</v>
      </c>
      <c r="P35" s="189">
        <v>8100</v>
      </c>
      <c r="Q35" s="189">
        <v>7680</v>
      </c>
      <c r="R35" s="191"/>
      <c r="S35" s="192">
        <v>0</v>
      </c>
      <c r="T35" s="192">
        <f>SUM( H35,P35)</f>
        <v>236760</v>
      </c>
      <c r="U35" s="193">
        <f>SUM( T35,Q35)</f>
        <v>244440</v>
      </c>
    </row>
    <row r="36" spans="1:26" ht="24.95" customHeight="1">
      <c r="A36" s="197">
        <v>21</v>
      </c>
      <c r="B36" s="197" t="s">
        <v>201</v>
      </c>
      <c r="C36" s="203" t="s">
        <v>264</v>
      </c>
      <c r="D36" s="197" t="s">
        <v>247</v>
      </c>
      <c r="E36" s="226" t="s">
        <v>280</v>
      </c>
      <c r="F36" s="197">
        <v>1</v>
      </c>
      <c r="G36" s="197">
        <v>1</v>
      </c>
      <c r="H36" s="213">
        <v>0</v>
      </c>
      <c r="I36" s="213">
        <v>1</v>
      </c>
      <c r="J36" s="213">
        <v>1</v>
      </c>
      <c r="K36" s="213">
        <v>1</v>
      </c>
      <c r="L36" s="213" t="s">
        <v>6</v>
      </c>
      <c r="M36" s="213" t="s">
        <v>6</v>
      </c>
      <c r="N36" s="213" t="s">
        <v>6</v>
      </c>
      <c r="O36" s="189">
        <v>0</v>
      </c>
      <c r="P36" s="190">
        <v>246240</v>
      </c>
      <c r="Q36" s="189">
        <v>12000</v>
      </c>
      <c r="R36" s="191"/>
      <c r="S36" s="192">
        <v>0</v>
      </c>
      <c r="T36" s="192">
        <v>246240</v>
      </c>
      <c r="U36" s="193">
        <f>SUM( Q36:T36)</f>
        <v>258240</v>
      </c>
      <c r="V36" s="300"/>
      <c r="W36" s="301"/>
      <c r="X36" s="302"/>
      <c r="Y36" s="302"/>
      <c r="Z36" s="300"/>
    </row>
    <row r="37" spans="1:26" ht="24.95" customHeight="1">
      <c r="A37" s="197">
        <v>22</v>
      </c>
      <c r="B37" s="212" t="s">
        <v>35</v>
      </c>
      <c r="C37" s="203" t="s">
        <v>265</v>
      </c>
      <c r="D37" s="317" t="s">
        <v>246</v>
      </c>
      <c r="E37" s="226" t="s">
        <v>285</v>
      </c>
      <c r="F37" s="197">
        <v>1</v>
      </c>
      <c r="G37" s="197">
        <v>1</v>
      </c>
      <c r="H37" s="213">
        <v>240960</v>
      </c>
      <c r="I37" s="206">
        <v>1</v>
      </c>
      <c r="J37" s="207" t="s">
        <v>54</v>
      </c>
      <c r="K37" s="206">
        <v>1</v>
      </c>
      <c r="L37" s="213" t="s">
        <v>6</v>
      </c>
      <c r="M37" s="213" t="s">
        <v>6</v>
      </c>
      <c r="N37" s="213" t="s">
        <v>6</v>
      </c>
      <c r="O37" s="189">
        <v>0</v>
      </c>
      <c r="P37" s="189">
        <v>8280</v>
      </c>
      <c r="Q37" s="189">
        <v>8760</v>
      </c>
      <c r="R37" s="191"/>
      <c r="S37" s="192">
        <v>0</v>
      </c>
      <c r="T37" s="192">
        <f>SUM( H37,P37)</f>
        <v>249240</v>
      </c>
      <c r="U37" s="189">
        <f>SUM( T37,Q37)</f>
        <v>258000</v>
      </c>
    </row>
    <row r="38" spans="1:26" ht="24.95" customHeight="1">
      <c r="A38" s="197">
        <v>23</v>
      </c>
      <c r="B38" s="212" t="s">
        <v>36</v>
      </c>
      <c r="C38" s="212" t="s">
        <v>266</v>
      </c>
      <c r="D38" s="197" t="s">
        <v>245</v>
      </c>
      <c r="E38" s="226" t="s">
        <v>285</v>
      </c>
      <c r="F38" s="197">
        <v>1</v>
      </c>
      <c r="G38" s="197">
        <v>1</v>
      </c>
      <c r="H38" s="213">
        <v>245040</v>
      </c>
      <c r="I38" s="213">
        <v>1</v>
      </c>
      <c r="J38" s="213">
        <v>1</v>
      </c>
      <c r="K38" s="213">
        <v>1</v>
      </c>
      <c r="L38" s="213" t="s">
        <v>6</v>
      </c>
      <c r="M38" s="213" t="s">
        <v>6</v>
      </c>
      <c r="N38" s="213" t="s">
        <v>6</v>
      </c>
      <c r="O38" s="189">
        <v>0</v>
      </c>
      <c r="P38" s="189">
        <v>8640</v>
      </c>
      <c r="Q38" s="189">
        <v>8880</v>
      </c>
      <c r="R38" s="191"/>
      <c r="S38" s="192">
        <v>0</v>
      </c>
      <c r="T38" s="192">
        <f>SUM( H38,P38)</f>
        <v>253680</v>
      </c>
      <c r="U38" s="193">
        <f>SUM(T38,Q38)</f>
        <v>262560</v>
      </c>
    </row>
    <row r="39" spans="1:26" ht="24.95" customHeight="1">
      <c r="A39" s="197">
        <v>24</v>
      </c>
      <c r="B39" s="268" t="s">
        <v>174</v>
      </c>
      <c r="C39" s="203" t="s">
        <v>267</v>
      </c>
      <c r="D39" s="200" t="s">
        <v>248</v>
      </c>
      <c r="E39" s="226" t="s">
        <v>286</v>
      </c>
      <c r="F39" s="197" t="s">
        <v>6</v>
      </c>
      <c r="G39" s="197" t="s">
        <v>6</v>
      </c>
      <c r="H39" s="213">
        <v>221280</v>
      </c>
      <c r="I39" s="213">
        <v>1</v>
      </c>
      <c r="J39" s="213">
        <v>1</v>
      </c>
      <c r="K39" s="213">
        <v>1</v>
      </c>
      <c r="L39" s="214" t="s">
        <v>38</v>
      </c>
      <c r="M39" s="213" t="s">
        <v>6</v>
      </c>
      <c r="N39" s="213" t="s">
        <v>6</v>
      </c>
      <c r="O39" s="303">
        <v>0</v>
      </c>
      <c r="P39" s="303">
        <v>9120</v>
      </c>
      <c r="Q39" s="303">
        <v>9240</v>
      </c>
      <c r="R39" s="269"/>
      <c r="S39" s="192">
        <v>0</v>
      </c>
      <c r="T39" s="192">
        <f>SUM(  H39,P39)</f>
        <v>230400</v>
      </c>
      <c r="U39" s="193">
        <f>SUM(  T39,Q39)</f>
        <v>239640</v>
      </c>
    </row>
    <row r="40" spans="1:26" ht="24.95" customHeight="1">
      <c r="A40" s="197">
        <v>26</v>
      </c>
      <c r="B40" s="197" t="s">
        <v>6</v>
      </c>
      <c r="C40" s="212" t="s">
        <v>268</v>
      </c>
      <c r="D40" s="197" t="s">
        <v>247</v>
      </c>
      <c r="E40" s="214" t="s">
        <v>287</v>
      </c>
      <c r="F40" s="201">
        <v>1</v>
      </c>
      <c r="G40" s="201">
        <v>1</v>
      </c>
      <c r="H40" s="270" t="s">
        <v>6</v>
      </c>
      <c r="I40" s="231" t="s">
        <v>54</v>
      </c>
      <c r="J40" s="320">
        <v>1</v>
      </c>
      <c r="K40" s="231" t="s">
        <v>54</v>
      </c>
      <c r="L40" s="232" t="s">
        <v>6</v>
      </c>
      <c r="M40" s="233" t="s">
        <v>6</v>
      </c>
      <c r="N40" s="232" t="s">
        <v>6</v>
      </c>
      <c r="O40" s="234">
        <v>0</v>
      </c>
      <c r="P40" s="234">
        <v>276300</v>
      </c>
      <c r="Q40" s="189">
        <v>9720</v>
      </c>
      <c r="R40" s="189"/>
      <c r="S40" s="192">
        <v>0</v>
      </c>
      <c r="T40" s="192">
        <v>276300</v>
      </c>
      <c r="U40" s="193">
        <f>SUM( Q40:T40)</f>
        <v>286020</v>
      </c>
    </row>
    <row r="41" spans="1:26" ht="24.95" customHeight="1">
      <c r="A41" s="228"/>
      <c r="B41" s="707" t="s">
        <v>98</v>
      </c>
      <c r="C41" s="708"/>
      <c r="D41" s="317"/>
      <c r="E41" s="271"/>
      <c r="F41" s="201"/>
      <c r="G41" s="201"/>
      <c r="H41" s="270"/>
      <c r="I41" s="232"/>
      <c r="J41" s="201"/>
      <c r="K41" s="232"/>
      <c r="L41" s="232"/>
      <c r="M41" s="233"/>
      <c r="N41" s="232"/>
      <c r="O41" s="234"/>
      <c r="P41" s="234"/>
      <c r="Q41" s="189"/>
      <c r="R41" s="272"/>
      <c r="S41" s="192"/>
      <c r="T41" s="192"/>
      <c r="U41" s="193"/>
    </row>
    <row r="42" spans="1:26" ht="24.95" customHeight="1">
      <c r="A42" s="228">
        <v>27</v>
      </c>
      <c r="B42" s="212" t="s">
        <v>102</v>
      </c>
      <c r="C42" s="212" t="s">
        <v>105</v>
      </c>
      <c r="D42" s="197" t="s">
        <v>6</v>
      </c>
      <c r="E42" s="273" t="s">
        <v>157</v>
      </c>
      <c r="F42" s="197">
        <v>1</v>
      </c>
      <c r="G42" s="197">
        <v>1</v>
      </c>
      <c r="H42" s="213">
        <v>159420</v>
      </c>
      <c r="I42" s="197">
        <v>1</v>
      </c>
      <c r="J42" s="197">
        <v>1</v>
      </c>
      <c r="K42" s="197">
        <v>1</v>
      </c>
      <c r="L42" s="197" t="s">
        <v>6</v>
      </c>
      <c r="M42" s="197" t="s">
        <v>6</v>
      </c>
      <c r="N42" s="197" t="s">
        <v>6</v>
      </c>
      <c r="O42" s="189">
        <v>0</v>
      </c>
      <c r="P42" s="189">
        <v>6480</v>
      </c>
      <c r="Q42" s="189">
        <v>6720</v>
      </c>
      <c r="R42" s="191"/>
      <c r="S42" s="192">
        <v>0</v>
      </c>
      <c r="T42" s="192">
        <f>SUM( H42,P42)</f>
        <v>165900</v>
      </c>
      <c r="U42" s="193">
        <f>SUM( T42,Q42)</f>
        <v>172620</v>
      </c>
    </row>
    <row r="43" spans="1:26" ht="24.95" customHeight="1">
      <c r="A43" s="197"/>
      <c r="B43" s="723" t="s">
        <v>7</v>
      </c>
      <c r="C43" s="724"/>
      <c r="D43" s="219"/>
      <c r="E43" s="259"/>
      <c r="F43" s="260"/>
      <c r="G43" s="260"/>
      <c r="H43" s="260"/>
      <c r="I43" s="260"/>
      <c r="J43" s="260"/>
      <c r="K43" s="260"/>
      <c r="L43" s="260"/>
      <c r="M43" s="260"/>
      <c r="N43" s="260"/>
      <c r="O43" s="261"/>
      <c r="P43" s="261"/>
      <c r="Q43" s="261"/>
      <c r="R43" s="262"/>
      <c r="S43" s="261"/>
      <c r="T43" s="224">
        <f t="shared" ref="T43:T47" si="4">SUM(  P43,H43)</f>
        <v>0</v>
      </c>
      <c r="U43" s="225">
        <f t="shared" ref="U43:U47" si="5">SUM( T43,Q43)</f>
        <v>0</v>
      </c>
    </row>
    <row r="44" spans="1:26" ht="24.95" customHeight="1">
      <c r="A44" s="197">
        <v>28</v>
      </c>
      <c r="B44" s="181" t="s">
        <v>216</v>
      </c>
      <c r="C44" s="180" t="s">
        <v>277</v>
      </c>
      <c r="D44" s="197" t="s">
        <v>243</v>
      </c>
      <c r="E44" s="226" t="s">
        <v>254</v>
      </c>
      <c r="F44" s="197" t="s">
        <v>6</v>
      </c>
      <c r="G44" s="197" t="s">
        <v>6</v>
      </c>
      <c r="H44" s="213">
        <v>278640</v>
      </c>
      <c r="I44" s="213">
        <v>1</v>
      </c>
      <c r="J44" s="213">
        <v>1</v>
      </c>
      <c r="K44" s="213">
        <v>1</v>
      </c>
      <c r="L44" s="214" t="s">
        <v>38</v>
      </c>
      <c r="M44" s="213" t="s">
        <v>6</v>
      </c>
      <c r="N44" s="213" t="s">
        <v>6</v>
      </c>
      <c r="O44" s="303">
        <v>0</v>
      </c>
      <c r="P44" s="303">
        <v>10260</v>
      </c>
      <c r="Q44" s="189">
        <v>11040</v>
      </c>
      <c r="R44" s="189"/>
      <c r="S44" s="192">
        <v>0</v>
      </c>
      <c r="T44" s="192">
        <f>SUM( H44,P44)</f>
        <v>288900</v>
      </c>
      <c r="U44" s="193">
        <f>SUM( T44,Q44)</f>
        <v>299940</v>
      </c>
    </row>
    <row r="45" spans="1:26" ht="24.95" customHeight="1">
      <c r="A45" s="197">
        <v>29</v>
      </c>
      <c r="B45" s="212" t="s">
        <v>49</v>
      </c>
      <c r="C45" s="212" t="s">
        <v>269</v>
      </c>
      <c r="D45" s="197" t="s">
        <v>243</v>
      </c>
      <c r="E45" s="226" t="s">
        <v>286</v>
      </c>
      <c r="F45" s="320">
        <v>1</v>
      </c>
      <c r="G45" s="320">
        <v>1</v>
      </c>
      <c r="H45" s="274">
        <v>264480</v>
      </c>
      <c r="I45" s="274">
        <v>1</v>
      </c>
      <c r="J45" s="274">
        <v>1</v>
      </c>
      <c r="K45" s="274">
        <v>1</v>
      </c>
      <c r="L45" s="274" t="s">
        <v>6</v>
      </c>
      <c r="M45" s="274" t="s">
        <v>6</v>
      </c>
      <c r="N45" s="274" t="s">
        <v>6</v>
      </c>
      <c r="O45" s="189">
        <v>0</v>
      </c>
      <c r="P45" s="189">
        <v>10560</v>
      </c>
      <c r="Q45" s="189">
        <v>10800</v>
      </c>
      <c r="R45" s="189"/>
      <c r="S45" s="192">
        <v>0</v>
      </c>
      <c r="T45" s="192">
        <f>SUM( H45,P45)</f>
        <v>275040</v>
      </c>
      <c r="U45" s="193">
        <f>SUM( T45,Q45)</f>
        <v>285840</v>
      </c>
    </row>
    <row r="46" spans="1:26" ht="24.95" customHeight="1">
      <c r="A46" s="197">
        <v>30</v>
      </c>
      <c r="B46" s="197" t="s">
        <v>6</v>
      </c>
      <c r="C46" s="212" t="s">
        <v>269</v>
      </c>
      <c r="D46" s="197" t="s">
        <v>244</v>
      </c>
      <c r="E46" s="226" t="s">
        <v>287</v>
      </c>
      <c r="F46" s="320">
        <v>1</v>
      </c>
      <c r="G46" s="320">
        <v>1</v>
      </c>
      <c r="H46" s="270" t="s">
        <v>6</v>
      </c>
      <c r="I46" s="231" t="s">
        <v>54</v>
      </c>
      <c r="J46" s="320">
        <v>1</v>
      </c>
      <c r="K46" s="231" t="s">
        <v>54</v>
      </c>
      <c r="L46" s="232" t="s">
        <v>6</v>
      </c>
      <c r="M46" s="233" t="s">
        <v>6</v>
      </c>
      <c r="N46" s="232" t="s">
        <v>6</v>
      </c>
      <c r="O46" s="234">
        <v>0</v>
      </c>
      <c r="P46" s="234">
        <v>276300</v>
      </c>
      <c r="Q46" s="189">
        <v>9720</v>
      </c>
      <c r="R46" s="189"/>
      <c r="S46" s="192">
        <v>0</v>
      </c>
      <c r="T46" s="192">
        <v>276300</v>
      </c>
      <c r="U46" s="193">
        <f>SUM( Q46:T46)</f>
        <v>286020</v>
      </c>
    </row>
    <row r="47" spans="1:26" ht="24.95" customHeight="1">
      <c r="A47" s="320"/>
      <c r="B47" s="707" t="s">
        <v>98</v>
      </c>
      <c r="C47" s="708"/>
      <c r="D47" s="318"/>
      <c r="E47" s="314"/>
      <c r="F47" s="314"/>
      <c r="G47" s="314"/>
      <c r="H47" s="314"/>
      <c r="I47" s="204"/>
      <c r="J47" s="204"/>
      <c r="K47" s="204"/>
      <c r="L47" s="204"/>
      <c r="M47" s="204"/>
      <c r="N47" s="204"/>
      <c r="O47" s="275"/>
      <c r="P47" s="275"/>
      <c r="Q47" s="275"/>
      <c r="R47" s="211"/>
      <c r="S47" s="275"/>
      <c r="T47" s="192">
        <f t="shared" si="4"/>
        <v>0</v>
      </c>
      <c r="U47" s="193">
        <f t="shared" si="5"/>
        <v>0</v>
      </c>
      <c r="V47" s="2"/>
      <c r="W47" s="2"/>
    </row>
    <row r="48" spans="1:26" ht="22.5" customHeight="1">
      <c r="A48" s="197">
        <v>31</v>
      </c>
      <c r="B48" s="197" t="s">
        <v>103</v>
      </c>
      <c r="C48" s="212" t="s">
        <v>106</v>
      </c>
      <c r="D48" s="197" t="s">
        <v>6</v>
      </c>
      <c r="E48" s="273" t="s">
        <v>158</v>
      </c>
      <c r="F48" s="197">
        <v>1</v>
      </c>
      <c r="G48" s="197">
        <v>1</v>
      </c>
      <c r="H48" s="213">
        <v>141360</v>
      </c>
      <c r="I48" s="197">
        <v>1</v>
      </c>
      <c r="J48" s="197">
        <v>1</v>
      </c>
      <c r="K48" s="197">
        <v>1</v>
      </c>
      <c r="L48" s="197" t="s">
        <v>6</v>
      </c>
      <c r="M48" s="197" t="s">
        <v>6</v>
      </c>
      <c r="N48" s="197" t="s">
        <v>6</v>
      </c>
      <c r="O48" s="189">
        <v>0</v>
      </c>
      <c r="P48" s="189">
        <v>5760</v>
      </c>
      <c r="Q48" s="189">
        <v>6000</v>
      </c>
      <c r="R48" s="191"/>
      <c r="S48" s="192">
        <v>0</v>
      </c>
      <c r="T48" s="192">
        <f>SUM( H48,P48)</f>
        <v>147120</v>
      </c>
      <c r="U48" s="193">
        <f>SUM( T48,Q48)</f>
        <v>153120</v>
      </c>
      <c r="V48" s="5"/>
    </row>
    <row r="49" spans="1:21" ht="22.5" customHeight="1">
      <c r="A49" s="197"/>
      <c r="B49" s="707" t="s">
        <v>91</v>
      </c>
      <c r="C49" s="708"/>
      <c r="D49" s="197"/>
      <c r="E49" s="273"/>
      <c r="F49" s="197"/>
      <c r="G49" s="197"/>
      <c r="H49" s="213"/>
      <c r="I49" s="197"/>
      <c r="J49" s="197"/>
      <c r="K49" s="197"/>
      <c r="L49" s="197"/>
      <c r="M49" s="197"/>
      <c r="N49" s="197"/>
      <c r="O49" s="189"/>
      <c r="P49" s="189"/>
      <c r="Q49" s="189"/>
      <c r="R49" s="191"/>
      <c r="S49" s="192"/>
      <c r="T49" s="192"/>
      <c r="U49" s="193"/>
    </row>
    <row r="50" spans="1:21" ht="22.5" customHeight="1">
      <c r="A50" s="197">
        <v>32</v>
      </c>
      <c r="B50" s="197" t="s">
        <v>297</v>
      </c>
      <c r="C50" s="212" t="s">
        <v>107</v>
      </c>
      <c r="D50" s="197" t="s">
        <v>6</v>
      </c>
      <c r="E50" s="227" t="s">
        <v>157</v>
      </c>
      <c r="F50" s="197">
        <v>1</v>
      </c>
      <c r="G50" s="197">
        <v>1</v>
      </c>
      <c r="H50" s="213">
        <v>159420</v>
      </c>
      <c r="I50" s="197">
        <v>1</v>
      </c>
      <c r="J50" s="197">
        <v>1</v>
      </c>
      <c r="K50" s="197">
        <v>1</v>
      </c>
      <c r="L50" s="197" t="s">
        <v>6</v>
      </c>
      <c r="M50" s="197" t="s">
        <v>6</v>
      </c>
      <c r="N50" s="197" t="s">
        <v>6</v>
      </c>
      <c r="O50" s="189">
        <v>0</v>
      </c>
      <c r="P50" s="189">
        <v>6480</v>
      </c>
      <c r="Q50" s="189">
        <v>6720</v>
      </c>
      <c r="R50" s="191"/>
      <c r="S50" s="192">
        <v>0</v>
      </c>
      <c r="T50" s="192">
        <f>SUM(H50,P50)</f>
        <v>165900</v>
      </c>
      <c r="U50" s="193">
        <f>SUM( T50,Q50)</f>
        <v>172620</v>
      </c>
    </row>
    <row r="51" spans="1:21" ht="22.5" customHeight="1">
      <c r="A51" s="197">
        <v>33</v>
      </c>
      <c r="B51" s="212" t="s">
        <v>100</v>
      </c>
      <c r="C51" s="212" t="s">
        <v>108</v>
      </c>
      <c r="D51" s="197" t="s">
        <v>6</v>
      </c>
      <c r="E51" s="227" t="s">
        <v>157</v>
      </c>
      <c r="F51" s="197">
        <v>1</v>
      </c>
      <c r="G51" s="197">
        <v>1</v>
      </c>
      <c r="H51" s="213">
        <v>144960</v>
      </c>
      <c r="I51" s="197">
        <v>1</v>
      </c>
      <c r="J51" s="197">
        <v>1</v>
      </c>
      <c r="K51" s="197">
        <v>1</v>
      </c>
      <c r="L51" s="197" t="s">
        <v>6</v>
      </c>
      <c r="M51" s="197" t="s">
        <v>6</v>
      </c>
      <c r="N51" s="197" t="s">
        <v>6</v>
      </c>
      <c r="O51" s="189">
        <v>0</v>
      </c>
      <c r="P51" s="189">
        <v>5880</v>
      </c>
      <c r="Q51" s="189">
        <v>6120</v>
      </c>
      <c r="R51" s="191"/>
      <c r="S51" s="192">
        <v>0</v>
      </c>
      <c r="T51" s="192">
        <f>SUM( H51,P51)</f>
        <v>150840</v>
      </c>
      <c r="U51" s="193">
        <f>SUM( Q51,T51)</f>
        <v>156960</v>
      </c>
    </row>
    <row r="52" spans="1:21" ht="22.5" customHeight="1">
      <c r="A52" s="197"/>
      <c r="B52" s="326"/>
      <c r="C52" s="251"/>
      <c r="D52" s="316"/>
      <c r="E52" s="327"/>
      <c r="F52" s="316"/>
      <c r="G52" s="316"/>
      <c r="H52" s="253"/>
      <c r="I52" s="316"/>
      <c r="J52" s="316"/>
      <c r="K52" s="316"/>
      <c r="L52" s="316"/>
      <c r="M52" s="316"/>
      <c r="N52" s="316"/>
      <c r="O52" s="255"/>
      <c r="P52" s="255"/>
      <c r="Q52" s="255"/>
      <c r="R52" s="256"/>
      <c r="S52" s="328"/>
      <c r="T52" s="328"/>
      <c r="U52" s="329"/>
    </row>
    <row r="53" spans="1:21" s="5" customFormat="1" ht="22.5" customHeight="1">
      <c r="A53" s="197"/>
      <c r="B53" s="812"/>
      <c r="C53" s="813"/>
      <c r="D53" s="813"/>
      <c r="E53" s="813"/>
      <c r="F53" s="813"/>
      <c r="G53" s="813"/>
      <c r="H53" s="813"/>
      <c r="I53" s="813"/>
      <c r="J53" s="813"/>
      <c r="K53" s="813"/>
      <c r="L53" s="813"/>
      <c r="M53" s="813"/>
      <c r="N53" s="813"/>
      <c r="O53" s="813"/>
      <c r="P53" s="813"/>
      <c r="Q53" s="813"/>
      <c r="R53" s="813"/>
      <c r="S53" s="813"/>
      <c r="T53" s="813"/>
      <c r="U53" s="814"/>
    </row>
    <row r="54" spans="1:21" s="7" customFormat="1" ht="24.75" customHeight="1">
      <c r="A54" s="710" t="s">
        <v>0</v>
      </c>
      <c r="B54" s="710" t="s">
        <v>13</v>
      </c>
      <c r="C54" s="710" t="s">
        <v>1</v>
      </c>
      <c r="D54" s="710" t="s">
        <v>69</v>
      </c>
      <c r="E54" s="725" t="s">
        <v>65</v>
      </c>
      <c r="F54" s="725" t="s">
        <v>66</v>
      </c>
      <c r="G54" s="731" t="s">
        <v>22</v>
      </c>
      <c r="H54" s="732"/>
      <c r="I54" s="757" t="s">
        <v>235</v>
      </c>
      <c r="J54" s="758"/>
      <c r="K54" s="759"/>
      <c r="L54" s="763" t="s">
        <v>67</v>
      </c>
      <c r="M54" s="764"/>
      <c r="N54" s="765"/>
      <c r="O54" s="769" t="s">
        <v>68</v>
      </c>
      <c r="P54" s="770"/>
      <c r="Q54" s="771"/>
      <c r="R54" s="320"/>
      <c r="S54" s="769" t="s">
        <v>3</v>
      </c>
      <c r="T54" s="770"/>
      <c r="U54" s="771"/>
    </row>
    <row r="55" spans="1:21" s="7" customFormat="1" ht="26.25" customHeight="1">
      <c r="A55" s="711"/>
      <c r="B55" s="711"/>
      <c r="C55" s="711"/>
      <c r="D55" s="711"/>
      <c r="E55" s="726"/>
      <c r="F55" s="726"/>
      <c r="G55" s="725" t="s">
        <v>4</v>
      </c>
      <c r="H55" s="725" t="s">
        <v>23</v>
      </c>
      <c r="I55" s="760"/>
      <c r="J55" s="761"/>
      <c r="K55" s="762"/>
      <c r="L55" s="766"/>
      <c r="M55" s="767"/>
      <c r="N55" s="768"/>
      <c r="O55" s="772"/>
      <c r="P55" s="773"/>
      <c r="Q55" s="774"/>
      <c r="R55" s="320"/>
      <c r="S55" s="772"/>
      <c r="T55" s="773"/>
      <c r="U55" s="774"/>
    </row>
    <row r="56" spans="1:21" s="7" customFormat="1" ht="24.95" customHeight="1">
      <c r="A56" s="712"/>
      <c r="B56" s="712"/>
      <c r="C56" s="712"/>
      <c r="D56" s="712"/>
      <c r="E56" s="727"/>
      <c r="F56" s="727"/>
      <c r="G56" s="727"/>
      <c r="H56" s="727"/>
      <c r="I56" s="321">
        <v>2558</v>
      </c>
      <c r="J56" s="321">
        <v>2559</v>
      </c>
      <c r="K56" s="321">
        <v>2560</v>
      </c>
      <c r="L56" s="321">
        <v>2558</v>
      </c>
      <c r="M56" s="321">
        <v>2559</v>
      </c>
      <c r="N56" s="321">
        <v>2560</v>
      </c>
      <c r="O56" s="320">
        <v>2558</v>
      </c>
      <c r="P56" s="320">
        <v>2559</v>
      </c>
      <c r="Q56" s="320">
        <v>2560</v>
      </c>
      <c r="R56" s="197">
        <v>2554</v>
      </c>
      <c r="S56" s="320">
        <v>2558</v>
      </c>
      <c r="T56" s="320">
        <v>2559</v>
      </c>
      <c r="U56" s="320">
        <v>2560</v>
      </c>
    </row>
    <row r="57" spans="1:21" ht="24" customHeight="1">
      <c r="A57" s="197"/>
      <c r="B57" s="723" t="s">
        <v>58</v>
      </c>
      <c r="C57" s="724"/>
      <c r="D57" s="219"/>
      <c r="E57" s="279"/>
      <c r="F57" s="280"/>
      <c r="G57" s="280"/>
      <c r="H57" s="280"/>
      <c r="I57" s="280"/>
      <c r="J57" s="280"/>
      <c r="K57" s="280"/>
      <c r="L57" s="280"/>
      <c r="M57" s="280"/>
      <c r="N57" s="280"/>
      <c r="O57" s="281"/>
      <c r="P57" s="281"/>
      <c r="Q57" s="281"/>
      <c r="R57" s="281"/>
      <c r="S57" s="281"/>
      <c r="T57" s="281"/>
      <c r="U57" s="282"/>
    </row>
    <row r="58" spans="1:21" ht="24.95" customHeight="1">
      <c r="A58" s="197">
        <v>34</v>
      </c>
      <c r="B58" s="212" t="s">
        <v>44</v>
      </c>
      <c r="C58" s="212" t="s">
        <v>270</v>
      </c>
      <c r="D58" s="197" t="s">
        <v>242</v>
      </c>
      <c r="E58" s="226" t="s">
        <v>254</v>
      </c>
      <c r="F58" s="320">
        <v>1</v>
      </c>
      <c r="G58" s="320">
        <v>1</v>
      </c>
      <c r="H58" s="274">
        <v>318000</v>
      </c>
      <c r="I58" s="274">
        <v>1</v>
      </c>
      <c r="J58" s="274">
        <v>1</v>
      </c>
      <c r="K58" s="274">
        <v>1</v>
      </c>
      <c r="L58" s="274" t="s">
        <v>6</v>
      </c>
      <c r="M58" s="274" t="s">
        <v>6</v>
      </c>
      <c r="N58" s="274" t="s">
        <v>6</v>
      </c>
      <c r="O58" s="189">
        <v>0</v>
      </c>
      <c r="P58" s="189">
        <v>10980</v>
      </c>
      <c r="Q58" s="189">
        <v>11520</v>
      </c>
      <c r="R58" s="189"/>
      <c r="S58" s="192">
        <v>0</v>
      </c>
      <c r="T58" s="192">
        <f>SUM( H58,P58)</f>
        <v>328980</v>
      </c>
      <c r="U58" s="193">
        <f>SUM( T58,Q58)</f>
        <v>340500</v>
      </c>
    </row>
    <row r="59" spans="1:21" ht="24.95" customHeight="1">
      <c r="A59" s="197">
        <v>35</v>
      </c>
      <c r="B59" s="212" t="s">
        <v>114</v>
      </c>
      <c r="C59" s="212" t="s">
        <v>271</v>
      </c>
      <c r="D59" s="197" t="s">
        <v>241</v>
      </c>
      <c r="E59" s="226" t="s">
        <v>285</v>
      </c>
      <c r="F59" s="320">
        <v>1</v>
      </c>
      <c r="G59" s="274">
        <v>1</v>
      </c>
      <c r="H59" s="274">
        <v>253680</v>
      </c>
      <c r="I59" s="274">
        <v>1</v>
      </c>
      <c r="J59" s="274">
        <v>1</v>
      </c>
      <c r="K59" s="274">
        <v>1</v>
      </c>
      <c r="L59" s="274" t="s">
        <v>6</v>
      </c>
      <c r="M59" s="274" t="s">
        <v>6</v>
      </c>
      <c r="N59" s="274" t="s">
        <v>6</v>
      </c>
      <c r="O59" s="189">
        <v>0</v>
      </c>
      <c r="P59" s="190">
        <v>8880</v>
      </c>
      <c r="Q59" s="189">
        <v>8640</v>
      </c>
      <c r="R59" s="189"/>
      <c r="S59" s="218">
        <v>0</v>
      </c>
      <c r="T59" s="192">
        <f>SUM( H59,P59)</f>
        <v>262560</v>
      </c>
      <c r="U59" s="193">
        <f>SUM( T59,Q59)</f>
        <v>271200</v>
      </c>
    </row>
    <row r="60" spans="1:21" ht="24.95" customHeight="1">
      <c r="A60" s="197">
        <v>36</v>
      </c>
      <c r="B60" s="212" t="s">
        <v>25</v>
      </c>
      <c r="C60" s="212" t="s">
        <v>166</v>
      </c>
      <c r="D60" s="197" t="s">
        <v>84</v>
      </c>
      <c r="E60" s="227" t="s">
        <v>90</v>
      </c>
      <c r="F60" s="197">
        <v>1</v>
      </c>
      <c r="G60" s="197">
        <v>1</v>
      </c>
      <c r="H60" s="213">
        <v>0</v>
      </c>
      <c r="I60" s="213">
        <v>1</v>
      </c>
      <c r="J60" s="213">
        <v>1</v>
      </c>
      <c r="K60" s="213">
        <v>1</v>
      </c>
      <c r="L60" s="213" t="s">
        <v>6</v>
      </c>
      <c r="M60" s="213" t="s">
        <v>6</v>
      </c>
      <c r="N60" s="213" t="s">
        <v>6</v>
      </c>
      <c r="O60" s="775" t="s">
        <v>24</v>
      </c>
      <c r="P60" s="776"/>
      <c r="Q60" s="776"/>
      <c r="R60" s="776"/>
      <c r="S60" s="776"/>
      <c r="T60" s="776"/>
      <c r="U60" s="811"/>
    </row>
    <row r="61" spans="1:21" ht="21" customHeight="1">
      <c r="A61" s="197">
        <v>37</v>
      </c>
      <c r="B61" s="212" t="s">
        <v>26</v>
      </c>
      <c r="C61" s="212" t="s">
        <v>166</v>
      </c>
      <c r="D61" s="197" t="s">
        <v>85</v>
      </c>
      <c r="E61" s="227" t="s">
        <v>90</v>
      </c>
      <c r="F61" s="197">
        <v>1</v>
      </c>
      <c r="G61" s="197">
        <v>1</v>
      </c>
      <c r="H61" s="213">
        <v>0</v>
      </c>
      <c r="I61" s="213">
        <v>1</v>
      </c>
      <c r="J61" s="213">
        <v>1</v>
      </c>
      <c r="K61" s="213">
        <v>1</v>
      </c>
      <c r="L61" s="213" t="s">
        <v>6</v>
      </c>
      <c r="M61" s="213" t="s">
        <v>6</v>
      </c>
      <c r="N61" s="213" t="s">
        <v>6</v>
      </c>
      <c r="O61" s="775" t="s">
        <v>24</v>
      </c>
      <c r="P61" s="776"/>
      <c r="Q61" s="776"/>
      <c r="R61" s="776"/>
      <c r="S61" s="776"/>
      <c r="T61" s="776"/>
      <c r="U61" s="811"/>
    </row>
    <row r="62" spans="1:21" ht="24.95" customHeight="1">
      <c r="A62" s="197">
        <v>38</v>
      </c>
      <c r="B62" s="212" t="s">
        <v>27</v>
      </c>
      <c r="C62" s="212" t="s">
        <v>166</v>
      </c>
      <c r="D62" s="197" t="s">
        <v>86</v>
      </c>
      <c r="E62" s="227" t="s">
        <v>90</v>
      </c>
      <c r="F62" s="197">
        <v>1</v>
      </c>
      <c r="G62" s="197">
        <v>1</v>
      </c>
      <c r="H62" s="213">
        <v>0</v>
      </c>
      <c r="I62" s="213">
        <v>1</v>
      </c>
      <c r="J62" s="213">
        <v>1</v>
      </c>
      <c r="K62" s="213">
        <v>1</v>
      </c>
      <c r="L62" s="213" t="s">
        <v>6</v>
      </c>
      <c r="M62" s="213" t="s">
        <v>6</v>
      </c>
      <c r="N62" s="213" t="s">
        <v>6</v>
      </c>
      <c r="O62" s="775" t="s">
        <v>24</v>
      </c>
      <c r="P62" s="776"/>
      <c r="Q62" s="776"/>
      <c r="R62" s="776"/>
      <c r="S62" s="776"/>
      <c r="T62" s="776"/>
      <c r="U62" s="811"/>
    </row>
    <row r="63" spans="1:21" ht="24.95" customHeight="1">
      <c r="A63" s="197">
        <v>39</v>
      </c>
      <c r="B63" s="212" t="s">
        <v>29</v>
      </c>
      <c r="C63" s="283" t="s">
        <v>168</v>
      </c>
      <c r="D63" s="197" t="s">
        <v>87</v>
      </c>
      <c r="E63" s="227" t="s">
        <v>167</v>
      </c>
      <c r="F63" s="197">
        <v>1</v>
      </c>
      <c r="G63" s="197">
        <v>1</v>
      </c>
      <c r="H63" s="213">
        <v>0</v>
      </c>
      <c r="I63" s="213">
        <v>1</v>
      </c>
      <c r="J63" s="213">
        <v>1</v>
      </c>
      <c r="K63" s="213">
        <v>1</v>
      </c>
      <c r="L63" s="213" t="s">
        <v>6</v>
      </c>
      <c r="M63" s="213" t="s">
        <v>6</v>
      </c>
      <c r="N63" s="213" t="s">
        <v>6</v>
      </c>
      <c r="O63" s="775" t="s">
        <v>24</v>
      </c>
      <c r="P63" s="776"/>
      <c r="Q63" s="776"/>
      <c r="R63" s="776"/>
      <c r="S63" s="776"/>
      <c r="T63" s="776"/>
      <c r="U63" s="811"/>
    </row>
    <row r="64" spans="1:21" ht="24" customHeight="1">
      <c r="A64" s="197">
        <v>40</v>
      </c>
      <c r="B64" s="203" t="s">
        <v>30</v>
      </c>
      <c r="C64" s="283" t="s">
        <v>168</v>
      </c>
      <c r="D64" s="204" t="s">
        <v>88</v>
      </c>
      <c r="E64" s="227" t="s">
        <v>167</v>
      </c>
      <c r="F64" s="204">
        <v>1</v>
      </c>
      <c r="G64" s="204">
        <v>1</v>
      </c>
      <c r="H64" s="205">
        <v>0</v>
      </c>
      <c r="I64" s="205">
        <v>1</v>
      </c>
      <c r="J64" s="205">
        <v>1</v>
      </c>
      <c r="K64" s="205">
        <v>1</v>
      </c>
      <c r="L64" s="205" t="s">
        <v>6</v>
      </c>
      <c r="M64" s="205" t="s">
        <v>6</v>
      </c>
      <c r="N64" s="205" t="s">
        <v>6</v>
      </c>
      <c r="O64" s="775" t="s">
        <v>24</v>
      </c>
      <c r="P64" s="776"/>
      <c r="Q64" s="776"/>
      <c r="R64" s="776"/>
      <c r="S64" s="776"/>
      <c r="T64" s="776"/>
      <c r="U64" s="811"/>
    </row>
    <row r="65" spans="1:21" ht="24.95" customHeight="1">
      <c r="A65" s="197">
        <v>41</v>
      </c>
      <c r="B65" s="212" t="s">
        <v>154</v>
      </c>
      <c r="C65" s="283" t="s">
        <v>168</v>
      </c>
      <c r="D65" s="197" t="s">
        <v>89</v>
      </c>
      <c r="E65" s="227" t="s">
        <v>167</v>
      </c>
      <c r="F65" s="197">
        <v>1</v>
      </c>
      <c r="G65" s="197">
        <v>1</v>
      </c>
      <c r="H65" s="213">
        <v>0</v>
      </c>
      <c r="I65" s="213">
        <v>1</v>
      </c>
      <c r="J65" s="213">
        <v>1</v>
      </c>
      <c r="K65" s="213">
        <v>1</v>
      </c>
      <c r="L65" s="213" t="s">
        <v>6</v>
      </c>
      <c r="M65" s="213" t="s">
        <v>6</v>
      </c>
      <c r="N65" s="213" t="s">
        <v>6</v>
      </c>
      <c r="O65" s="775" t="s">
        <v>24</v>
      </c>
      <c r="P65" s="776"/>
      <c r="Q65" s="776"/>
      <c r="R65" s="776"/>
      <c r="S65" s="776"/>
      <c r="T65" s="776"/>
      <c r="U65" s="811"/>
    </row>
    <row r="66" spans="1:21" ht="24.95" customHeight="1">
      <c r="A66" s="197">
        <v>42</v>
      </c>
      <c r="B66" s="197" t="s">
        <v>204</v>
      </c>
      <c r="C66" s="283" t="s">
        <v>168</v>
      </c>
      <c r="D66" s="197" t="s">
        <v>186</v>
      </c>
      <c r="E66" s="227" t="s">
        <v>167</v>
      </c>
      <c r="F66" s="197">
        <v>1</v>
      </c>
      <c r="G66" s="197">
        <v>1</v>
      </c>
      <c r="H66" s="213">
        <v>0</v>
      </c>
      <c r="I66" s="213">
        <v>1</v>
      </c>
      <c r="J66" s="213">
        <v>1</v>
      </c>
      <c r="K66" s="213">
        <v>1</v>
      </c>
      <c r="L66" s="184" t="s">
        <v>38</v>
      </c>
      <c r="M66" s="213" t="s">
        <v>6</v>
      </c>
      <c r="N66" s="213" t="s">
        <v>6</v>
      </c>
      <c r="O66" s="775" t="s">
        <v>24</v>
      </c>
      <c r="P66" s="776"/>
      <c r="Q66" s="776"/>
      <c r="R66" s="776"/>
      <c r="S66" s="776"/>
      <c r="T66" s="776"/>
      <c r="U66" s="811"/>
    </row>
    <row r="67" spans="1:21" ht="24.95" customHeight="1">
      <c r="A67" s="197"/>
      <c r="B67" s="707" t="s">
        <v>98</v>
      </c>
      <c r="C67" s="708"/>
      <c r="D67" s="815"/>
      <c r="E67" s="816"/>
      <c r="F67" s="816"/>
      <c r="G67" s="816"/>
      <c r="H67" s="816"/>
      <c r="I67" s="816"/>
      <c r="J67" s="816"/>
      <c r="K67" s="816"/>
      <c r="L67" s="816"/>
      <c r="M67" s="816"/>
      <c r="N67" s="816"/>
      <c r="O67" s="816"/>
      <c r="P67" s="816"/>
      <c r="Q67" s="816"/>
      <c r="R67" s="816"/>
      <c r="S67" s="816"/>
      <c r="T67" s="816"/>
      <c r="U67" s="817"/>
    </row>
    <row r="68" spans="1:21" ht="24.95" customHeight="1">
      <c r="A68" s="197">
        <v>43</v>
      </c>
      <c r="B68" s="212" t="s">
        <v>120</v>
      </c>
      <c r="C68" s="212" t="s">
        <v>184</v>
      </c>
      <c r="D68" s="197" t="s">
        <v>6</v>
      </c>
      <c r="E68" s="227" t="s">
        <v>157</v>
      </c>
      <c r="F68" s="197">
        <v>1</v>
      </c>
      <c r="G68" s="197">
        <v>1</v>
      </c>
      <c r="H68" s="197" t="s">
        <v>6</v>
      </c>
      <c r="I68" s="197">
        <v>1</v>
      </c>
      <c r="J68" s="197">
        <v>1</v>
      </c>
      <c r="K68" s="197">
        <v>1</v>
      </c>
      <c r="L68" s="197" t="s">
        <v>6</v>
      </c>
      <c r="M68" s="197" t="s">
        <v>6</v>
      </c>
      <c r="N68" s="197" t="s">
        <v>6</v>
      </c>
      <c r="O68" s="775" t="s">
        <v>24</v>
      </c>
      <c r="P68" s="776"/>
      <c r="Q68" s="776"/>
      <c r="R68" s="776"/>
      <c r="S68" s="776"/>
      <c r="T68" s="776"/>
      <c r="U68" s="811"/>
    </row>
    <row r="69" spans="1:21" ht="24.95" customHeight="1">
      <c r="A69" s="197">
        <v>44</v>
      </c>
      <c r="B69" s="284" t="s">
        <v>121</v>
      </c>
      <c r="C69" s="212" t="s">
        <v>184</v>
      </c>
      <c r="D69" s="197" t="s">
        <v>6</v>
      </c>
      <c r="E69" s="227" t="s">
        <v>157</v>
      </c>
      <c r="F69" s="197">
        <v>1</v>
      </c>
      <c r="G69" s="197">
        <v>1</v>
      </c>
      <c r="H69" s="197" t="s">
        <v>6</v>
      </c>
      <c r="I69" s="197">
        <v>1</v>
      </c>
      <c r="J69" s="197">
        <v>1</v>
      </c>
      <c r="K69" s="197">
        <v>1</v>
      </c>
      <c r="L69" s="197" t="s">
        <v>6</v>
      </c>
      <c r="M69" s="197" t="s">
        <v>6</v>
      </c>
      <c r="N69" s="197" t="s">
        <v>6</v>
      </c>
      <c r="O69" s="780" t="s">
        <v>24</v>
      </c>
      <c r="P69" s="780"/>
      <c r="Q69" s="780"/>
      <c r="R69" s="780"/>
      <c r="S69" s="780"/>
      <c r="T69" s="780"/>
      <c r="U69" s="780"/>
    </row>
    <row r="70" spans="1:21" ht="24.95" customHeight="1">
      <c r="A70" s="197">
        <v>45</v>
      </c>
      <c r="B70" s="212" t="s">
        <v>122</v>
      </c>
      <c r="C70" s="212" t="s">
        <v>184</v>
      </c>
      <c r="D70" s="197" t="s">
        <v>6</v>
      </c>
      <c r="E70" s="227" t="s">
        <v>157</v>
      </c>
      <c r="F70" s="197">
        <v>1</v>
      </c>
      <c r="G70" s="197">
        <v>1</v>
      </c>
      <c r="H70" s="197" t="s">
        <v>6</v>
      </c>
      <c r="I70" s="197">
        <v>1</v>
      </c>
      <c r="J70" s="197">
        <v>1</v>
      </c>
      <c r="K70" s="197">
        <v>1</v>
      </c>
      <c r="L70" s="197" t="s">
        <v>6</v>
      </c>
      <c r="M70" s="197" t="s">
        <v>6</v>
      </c>
      <c r="N70" s="197" t="s">
        <v>6</v>
      </c>
      <c r="O70" s="775" t="s">
        <v>24</v>
      </c>
      <c r="P70" s="776"/>
      <c r="Q70" s="776"/>
      <c r="R70" s="776"/>
      <c r="S70" s="776"/>
      <c r="T70" s="776"/>
      <c r="U70" s="811"/>
    </row>
    <row r="71" spans="1:21" ht="24.95" customHeight="1">
      <c r="A71" s="197">
        <v>46</v>
      </c>
      <c r="B71" s="212" t="s">
        <v>123</v>
      </c>
      <c r="C71" s="212" t="s">
        <v>184</v>
      </c>
      <c r="D71" s="197" t="s">
        <v>6</v>
      </c>
      <c r="E71" s="227" t="s">
        <v>157</v>
      </c>
      <c r="F71" s="197">
        <v>1</v>
      </c>
      <c r="G71" s="197">
        <v>1</v>
      </c>
      <c r="H71" s="197" t="s">
        <v>6</v>
      </c>
      <c r="I71" s="197">
        <v>1</v>
      </c>
      <c r="J71" s="197">
        <v>1</v>
      </c>
      <c r="K71" s="197">
        <v>1</v>
      </c>
      <c r="L71" s="197" t="s">
        <v>6</v>
      </c>
      <c r="M71" s="197" t="s">
        <v>6</v>
      </c>
      <c r="N71" s="197" t="s">
        <v>6</v>
      </c>
      <c r="O71" s="775" t="s">
        <v>24</v>
      </c>
      <c r="P71" s="776"/>
      <c r="Q71" s="776"/>
      <c r="R71" s="776"/>
      <c r="S71" s="776"/>
      <c r="T71" s="776"/>
      <c r="U71" s="811"/>
    </row>
    <row r="72" spans="1:21" ht="24.95" customHeight="1">
      <c r="A72" s="197">
        <v>47</v>
      </c>
      <c r="B72" s="212" t="s">
        <v>124</v>
      </c>
      <c r="C72" s="212" t="s">
        <v>184</v>
      </c>
      <c r="D72" s="197" t="s">
        <v>6</v>
      </c>
      <c r="E72" s="227" t="s">
        <v>157</v>
      </c>
      <c r="F72" s="197">
        <v>1</v>
      </c>
      <c r="G72" s="197">
        <v>1</v>
      </c>
      <c r="H72" s="197" t="s">
        <v>6</v>
      </c>
      <c r="I72" s="197">
        <v>1</v>
      </c>
      <c r="J72" s="197">
        <v>1</v>
      </c>
      <c r="K72" s="197">
        <v>1</v>
      </c>
      <c r="L72" s="197" t="s">
        <v>6</v>
      </c>
      <c r="M72" s="197" t="s">
        <v>6</v>
      </c>
      <c r="N72" s="197" t="s">
        <v>6</v>
      </c>
      <c r="O72" s="775" t="s">
        <v>24</v>
      </c>
      <c r="P72" s="776"/>
      <c r="Q72" s="776"/>
      <c r="R72" s="776"/>
      <c r="S72" s="776"/>
      <c r="T72" s="776"/>
      <c r="U72" s="811"/>
    </row>
    <row r="73" spans="1:21" ht="24.95" customHeight="1">
      <c r="A73" s="197">
        <v>48</v>
      </c>
      <c r="B73" s="212" t="s">
        <v>125</v>
      </c>
      <c r="C73" s="212" t="s">
        <v>184</v>
      </c>
      <c r="D73" s="197" t="s">
        <v>6</v>
      </c>
      <c r="E73" s="227" t="s">
        <v>157</v>
      </c>
      <c r="F73" s="197">
        <v>1</v>
      </c>
      <c r="G73" s="197">
        <v>1</v>
      </c>
      <c r="H73" s="197" t="s">
        <v>6</v>
      </c>
      <c r="I73" s="197">
        <v>1</v>
      </c>
      <c r="J73" s="197">
        <v>1</v>
      </c>
      <c r="K73" s="197">
        <v>1</v>
      </c>
      <c r="L73" s="197" t="s">
        <v>6</v>
      </c>
      <c r="M73" s="197" t="s">
        <v>6</v>
      </c>
      <c r="N73" s="197" t="s">
        <v>6</v>
      </c>
      <c r="O73" s="775" t="s">
        <v>24</v>
      </c>
      <c r="P73" s="776"/>
      <c r="Q73" s="776"/>
      <c r="R73" s="776"/>
      <c r="S73" s="776"/>
      <c r="T73" s="776"/>
      <c r="U73" s="811"/>
    </row>
    <row r="74" spans="1:21" ht="24.95" customHeight="1">
      <c r="A74" s="197">
        <v>49</v>
      </c>
      <c r="B74" s="212" t="s">
        <v>126</v>
      </c>
      <c r="C74" s="212" t="s">
        <v>184</v>
      </c>
      <c r="D74" s="197" t="s">
        <v>6</v>
      </c>
      <c r="E74" s="227" t="s">
        <v>157</v>
      </c>
      <c r="F74" s="197">
        <v>1</v>
      </c>
      <c r="G74" s="197">
        <v>1</v>
      </c>
      <c r="H74" s="197" t="s">
        <v>6</v>
      </c>
      <c r="I74" s="197">
        <v>1</v>
      </c>
      <c r="J74" s="197">
        <v>1</v>
      </c>
      <c r="K74" s="197">
        <v>1</v>
      </c>
      <c r="L74" s="197" t="s">
        <v>6</v>
      </c>
      <c r="M74" s="197" t="s">
        <v>6</v>
      </c>
      <c r="N74" s="197" t="s">
        <v>6</v>
      </c>
      <c r="O74" s="775" t="s">
        <v>24</v>
      </c>
      <c r="P74" s="776"/>
      <c r="Q74" s="776"/>
      <c r="R74" s="776"/>
      <c r="S74" s="776"/>
      <c r="T74" s="776"/>
      <c r="U74" s="811"/>
    </row>
    <row r="75" spans="1:21" ht="24.95" customHeight="1">
      <c r="A75" s="197">
        <v>50</v>
      </c>
      <c r="B75" s="212" t="s">
        <v>127</v>
      </c>
      <c r="C75" s="212" t="s">
        <v>184</v>
      </c>
      <c r="D75" s="197" t="s">
        <v>6</v>
      </c>
      <c r="E75" s="227" t="s">
        <v>157</v>
      </c>
      <c r="F75" s="197">
        <v>1</v>
      </c>
      <c r="G75" s="197">
        <v>1</v>
      </c>
      <c r="H75" s="197" t="s">
        <v>6</v>
      </c>
      <c r="I75" s="197">
        <v>1</v>
      </c>
      <c r="J75" s="197">
        <v>1</v>
      </c>
      <c r="K75" s="197">
        <v>1</v>
      </c>
      <c r="L75" s="197" t="s">
        <v>6</v>
      </c>
      <c r="M75" s="197" t="s">
        <v>6</v>
      </c>
      <c r="N75" s="197" t="s">
        <v>6</v>
      </c>
      <c r="O75" s="775" t="s">
        <v>24</v>
      </c>
      <c r="P75" s="776"/>
      <c r="Q75" s="776"/>
      <c r="R75" s="776"/>
      <c r="S75" s="776"/>
      <c r="T75" s="776"/>
      <c r="U75" s="811"/>
    </row>
    <row r="76" spans="1:21" s="5" customFormat="1" ht="24.95" customHeight="1">
      <c r="A76" s="197">
        <v>51</v>
      </c>
      <c r="B76" s="181" t="s">
        <v>6</v>
      </c>
      <c r="C76" s="212" t="s">
        <v>184</v>
      </c>
      <c r="D76" s="197" t="s">
        <v>6</v>
      </c>
      <c r="E76" s="227" t="s">
        <v>157</v>
      </c>
      <c r="F76" s="181">
        <v>1</v>
      </c>
      <c r="G76" s="181" t="s">
        <v>6</v>
      </c>
      <c r="H76" s="181" t="s">
        <v>6</v>
      </c>
      <c r="I76" s="181">
        <v>1</v>
      </c>
      <c r="J76" s="181">
        <v>1</v>
      </c>
      <c r="K76" s="181">
        <v>1</v>
      </c>
      <c r="L76" s="184" t="s">
        <v>6</v>
      </c>
      <c r="M76" s="181" t="s">
        <v>6</v>
      </c>
      <c r="N76" s="181" t="s">
        <v>6</v>
      </c>
      <c r="O76" s="775" t="s">
        <v>24</v>
      </c>
      <c r="P76" s="776"/>
      <c r="Q76" s="776"/>
      <c r="R76" s="776"/>
      <c r="S76" s="776"/>
      <c r="T76" s="776"/>
      <c r="U76" s="811"/>
    </row>
    <row r="77" spans="1:21" ht="24.95" customHeight="1">
      <c r="A77" s="197"/>
      <c r="B77" s="723" t="s">
        <v>17</v>
      </c>
      <c r="C77" s="724"/>
      <c r="D77" s="219"/>
      <c r="E77" s="259"/>
      <c r="F77" s="260"/>
      <c r="G77" s="260"/>
      <c r="H77" s="260"/>
      <c r="I77" s="260"/>
      <c r="J77" s="260"/>
      <c r="K77" s="260"/>
      <c r="L77" s="260"/>
      <c r="M77" s="260"/>
      <c r="N77" s="260"/>
      <c r="O77" s="261"/>
      <c r="P77" s="261"/>
      <c r="Q77" s="261"/>
      <c r="R77" s="262"/>
      <c r="S77" s="261"/>
      <c r="T77" s="261"/>
      <c r="U77" s="263"/>
    </row>
    <row r="78" spans="1:21" ht="24.95" customHeight="1">
      <c r="A78" s="197">
        <v>52</v>
      </c>
      <c r="B78" s="212" t="s">
        <v>28</v>
      </c>
      <c r="C78" s="212" t="s">
        <v>288</v>
      </c>
      <c r="D78" s="197" t="s">
        <v>236</v>
      </c>
      <c r="E78" s="227" t="s">
        <v>254</v>
      </c>
      <c r="F78" s="197">
        <v>1</v>
      </c>
      <c r="G78" s="197">
        <v>1</v>
      </c>
      <c r="H78" s="274">
        <v>318000</v>
      </c>
      <c r="I78" s="274">
        <v>1</v>
      </c>
      <c r="J78" s="274">
        <v>1</v>
      </c>
      <c r="K78" s="274">
        <v>1</v>
      </c>
      <c r="L78" s="274" t="s">
        <v>6</v>
      </c>
      <c r="M78" s="274" t="s">
        <v>6</v>
      </c>
      <c r="N78" s="274" t="s">
        <v>6</v>
      </c>
      <c r="O78" s="189">
        <v>0</v>
      </c>
      <c r="P78" s="189">
        <v>10980</v>
      </c>
      <c r="Q78" s="189">
        <v>11520</v>
      </c>
      <c r="R78" s="189"/>
      <c r="S78" s="192">
        <v>0</v>
      </c>
      <c r="T78" s="192">
        <f>SUM( H78,P78)</f>
        <v>328980</v>
      </c>
      <c r="U78" s="193">
        <f>SUM( T78,Q78)</f>
        <v>340500</v>
      </c>
    </row>
    <row r="79" spans="1:21" ht="24.95" customHeight="1">
      <c r="A79" s="197">
        <v>53</v>
      </c>
      <c r="B79" s="212" t="s">
        <v>15</v>
      </c>
      <c r="C79" s="212" t="s">
        <v>272</v>
      </c>
      <c r="D79" s="197" t="s">
        <v>237</v>
      </c>
      <c r="E79" s="227" t="s">
        <v>289</v>
      </c>
      <c r="F79" s="197">
        <v>1</v>
      </c>
      <c r="G79" s="197">
        <v>1</v>
      </c>
      <c r="H79" s="213">
        <v>220500</v>
      </c>
      <c r="I79" s="213">
        <v>1</v>
      </c>
      <c r="J79" s="213">
        <v>1</v>
      </c>
      <c r="K79" s="213">
        <v>1</v>
      </c>
      <c r="L79" s="213" t="s">
        <v>6</v>
      </c>
      <c r="M79" s="213" t="s">
        <v>6</v>
      </c>
      <c r="N79" s="213" t="s">
        <v>6</v>
      </c>
      <c r="O79" s="189">
        <v>0</v>
      </c>
      <c r="P79" s="190">
        <v>8160</v>
      </c>
      <c r="Q79" s="189">
        <v>7680</v>
      </c>
      <c r="R79" s="191"/>
      <c r="S79" s="192">
        <v>0</v>
      </c>
      <c r="T79" s="192">
        <f>SUM(  H79,P79)</f>
        <v>228660</v>
      </c>
      <c r="U79" s="193">
        <f>SUM( T79,Q79)</f>
        <v>236340</v>
      </c>
    </row>
    <row r="80" spans="1:21" ht="24.95" customHeight="1">
      <c r="A80" s="197">
        <v>54</v>
      </c>
      <c r="B80" s="197" t="s">
        <v>6</v>
      </c>
      <c r="C80" s="212" t="s">
        <v>273</v>
      </c>
      <c r="D80" s="197" t="s">
        <v>238</v>
      </c>
      <c r="E80" s="271" t="s">
        <v>284</v>
      </c>
      <c r="F80" s="201">
        <v>1</v>
      </c>
      <c r="G80" s="201">
        <v>1</v>
      </c>
      <c r="H80" s="270" t="s">
        <v>6</v>
      </c>
      <c r="I80" s="231" t="s">
        <v>54</v>
      </c>
      <c r="J80" s="320">
        <v>1</v>
      </c>
      <c r="K80" s="231" t="s">
        <v>54</v>
      </c>
      <c r="L80" s="231" t="s">
        <v>6</v>
      </c>
      <c r="M80" s="285" t="s">
        <v>6</v>
      </c>
      <c r="N80" s="231" t="s">
        <v>6</v>
      </c>
      <c r="O80" s="234">
        <v>0</v>
      </c>
      <c r="P80" s="234">
        <v>159420</v>
      </c>
      <c r="Q80" s="189">
        <v>6480</v>
      </c>
      <c r="R80" s="189"/>
      <c r="S80" s="218">
        <v>0</v>
      </c>
      <c r="T80" s="218">
        <v>159420</v>
      </c>
      <c r="U80" s="189">
        <f>SUM( Q80:T80)</f>
        <v>165900</v>
      </c>
    </row>
    <row r="81" spans="1:26" ht="24.95" customHeight="1">
      <c r="A81" s="286"/>
      <c r="B81" s="287"/>
      <c r="C81" s="288"/>
      <c r="D81" s="286"/>
      <c r="E81" s="289"/>
      <c r="F81" s="290"/>
      <c r="G81" s="290"/>
      <c r="H81" s="291"/>
      <c r="I81" s="292"/>
      <c r="J81" s="293"/>
      <c r="K81" s="292"/>
      <c r="L81" s="292"/>
      <c r="M81" s="208"/>
      <c r="N81" s="292"/>
      <c r="O81" s="210"/>
      <c r="P81" s="210"/>
      <c r="Q81" s="294"/>
      <c r="R81" s="295"/>
      <c r="S81" s="296"/>
      <c r="T81" s="296"/>
      <c r="U81" s="294"/>
    </row>
    <row r="82" spans="1:26" s="24" customFormat="1" ht="24.95" customHeight="1">
      <c r="A82" s="778" t="s">
        <v>0</v>
      </c>
      <c r="B82" s="778" t="s">
        <v>13</v>
      </c>
      <c r="C82" s="778" t="s">
        <v>1</v>
      </c>
      <c r="D82" s="778" t="s">
        <v>69</v>
      </c>
      <c r="E82" s="779" t="s">
        <v>65</v>
      </c>
      <c r="F82" s="779" t="s">
        <v>66</v>
      </c>
      <c r="G82" s="779" t="s">
        <v>22</v>
      </c>
      <c r="H82" s="779"/>
      <c r="I82" s="804" t="s">
        <v>235</v>
      </c>
      <c r="J82" s="804"/>
      <c r="K82" s="804"/>
      <c r="L82" s="779" t="s">
        <v>67</v>
      </c>
      <c r="M82" s="779"/>
      <c r="N82" s="779"/>
      <c r="O82" s="778" t="s">
        <v>68</v>
      </c>
      <c r="P82" s="778"/>
      <c r="Q82" s="778"/>
      <c r="R82" s="320"/>
      <c r="S82" s="778" t="s">
        <v>3</v>
      </c>
      <c r="T82" s="778"/>
      <c r="U82" s="778"/>
      <c r="V82" s="6"/>
      <c r="W82" s="6"/>
      <c r="X82" s="6"/>
      <c r="Y82" s="6"/>
      <c r="Z82" s="6"/>
    </row>
    <row r="83" spans="1:26" s="6" customFormat="1" ht="26.25" customHeight="1">
      <c r="A83" s="778"/>
      <c r="B83" s="778"/>
      <c r="C83" s="778"/>
      <c r="D83" s="778"/>
      <c r="E83" s="779"/>
      <c r="F83" s="779"/>
      <c r="G83" s="779" t="s">
        <v>4</v>
      </c>
      <c r="H83" s="779" t="s">
        <v>23</v>
      </c>
      <c r="I83" s="804"/>
      <c r="J83" s="804"/>
      <c r="K83" s="804"/>
      <c r="L83" s="779"/>
      <c r="M83" s="779"/>
      <c r="N83" s="779"/>
      <c r="O83" s="778"/>
      <c r="P83" s="778"/>
      <c r="Q83" s="778"/>
      <c r="R83" s="320"/>
      <c r="S83" s="778"/>
      <c r="T83" s="778"/>
      <c r="U83" s="778"/>
    </row>
    <row r="84" spans="1:26" s="25" customFormat="1" ht="24.95" customHeight="1">
      <c r="A84" s="778"/>
      <c r="B84" s="778"/>
      <c r="C84" s="778"/>
      <c r="D84" s="778"/>
      <c r="E84" s="779"/>
      <c r="F84" s="779"/>
      <c r="G84" s="779"/>
      <c r="H84" s="779"/>
      <c r="I84" s="321">
        <v>2558</v>
      </c>
      <c r="J84" s="321">
        <v>2559</v>
      </c>
      <c r="K84" s="321">
        <v>2560</v>
      </c>
      <c r="L84" s="321">
        <v>2558</v>
      </c>
      <c r="M84" s="321">
        <v>2559</v>
      </c>
      <c r="N84" s="321">
        <v>2560</v>
      </c>
      <c r="O84" s="320">
        <v>2558</v>
      </c>
      <c r="P84" s="320">
        <v>2559</v>
      </c>
      <c r="Q84" s="320">
        <v>2560</v>
      </c>
      <c r="R84" s="320">
        <v>2554</v>
      </c>
      <c r="S84" s="320">
        <v>2558</v>
      </c>
      <c r="T84" s="320">
        <v>2559</v>
      </c>
      <c r="U84" s="320">
        <v>2560</v>
      </c>
      <c r="V84" s="6"/>
      <c r="W84" s="6"/>
      <c r="X84" s="6"/>
      <c r="Y84" s="6"/>
      <c r="Z84" s="6"/>
    </row>
    <row r="85" spans="1:26" ht="24.95" customHeight="1">
      <c r="A85" s="228"/>
      <c r="B85" s="723" t="s">
        <v>8</v>
      </c>
      <c r="C85" s="724"/>
      <c r="D85" s="219"/>
      <c r="E85" s="259"/>
      <c r="F85" s="260"/>
      <c r="G85" s="260"/>
      <c r="H85" s="260"/>
      <c r="I85" s="260"/>
      <c r="J85" s="260"/>
      <c r="K85" s="260"/>
      <c r="L85" s="260"/>
      <c r="M85" s="260"/>
      <c r="N85" s="260"/>
      <c r="O85" s="261"/>
      <c r="P85" s="261"/>
      <c r="Q85" s="261"/>
      <c r="R85" s="262"/>
      <c r="S85" s="261"/>
      <c r="T85" s="261"/>
      <c r="U85" s="263"/>
    </row>
    <row r="86" spans="1:26" ht="24.95" customHeight="1">
      <c r="A86" s="197">
        <v>55</v>
      </c>
      <c r="B86" s="197" t="s">
        <v>6</v>
      </c>
      <c r="C86" s="212" t="s">
        <v>274</v>
      </c>
      <c r="D86" s="197" t="s">
        <v>239</v>
      </c>
      <c r="E86" s="227" t="s">
        <v>290</v>
      </c>
      <c r="F86" s="197">
        <v>1</v>
      </c>
      <c r="G86" s="197">
        <v>1</v>
      </c>
      <c r="H86" s="213" t="s">
        <v>6</v>
      </c>
      <c r="I86" s="197">
        <v>1</v>
      </c>
      <c r="J86" s="214" t="s">
        <v>54</v>
      </c>
      <c r="K86" s="197">
        <v>1</v>
      </c>
      <c r="L86" s="197" t="s">
        <v>6</v>
      </c>
      <c r="M86" s="214" t="s">
        <v>6</v>
      </c>
      <c r="N86" s="197" t="s">
        <v>6</v>
      </c>
      <c r="O86" s="190">
        <v>0</v>
      </c>
      <c r="P86" s="190">
        <v>246240</v>
      </c>
      <c r="Q86" s="189">
        <v>12000</v>
      </c>
      <c r="R86" s="191"/>
      <c r="S86" s="192">
        <v>0</v>
      </c>
      <c r="T86" s="192">
        <v>246240</v>
      </c>
      <c r="U86" s="193">
        <f>SUM( Q86:T86)</f>
        <v>258240</v>
      </c>
    </row>
    <row r="87" spans="1:26" ht="24.95" customHeight="1">
      <c r="A87" s="197"/>
      <c r="B87" s="723" t="s">
        <v>12</v>
      </c>
      <c r="C87" s="724"/>
      <c r="D87" s="219"/>
      <c r="E87" s="259"/>
      <c r="F87" s="260"/>
      <c r="G87" s="260"/>
      <c r="H87" s="260"/>
      <c r="I87" s="260"/>
      <c r="J87" s="260"/>
      <c r="K87" s="260"/>
      <c r="L87" s="260"/>
      <c r="M87" s="260"/>
      <c r="N87" s="260"/>
      <c r="O87" s="261"/>
      <c r="P87" s="261"/>
      <c r="Q87" s="261"/>
      <c r="R87" s="262"/>
      <c r="S87" s="261"/>
      <c r="T87" s="261"/>
      <c r="U87" s="263"/>
    </row>
    <row r="88" spans="1:26" ht="24.75" customHeight="1">
      <c r="A88" s="197">
        <v>56</v>
      </c>
      <c r="B88" s="212" t="s">
        <v>48</v>
      </c>
      <c r="C88" s="212" t="s">
        <v>275</v>
      </c>
      <c r="D88" s="197" t="s">
        <v>240</v>
      </c>
      <c r="E88" s="227" t="s">
        <v>254</v>
      </c>
      <c r="F88" s="197">
        <v>1</v>
      </c>
      <c r="G88" s="197">
        <v>1</v>
      </c>
      <c r="H88" s="213">
        <v>345960</v>
      </c>
      <c r="I88" s="213">
        <v>1</v>
      </c>
      <c r="J88" s="213">
        <v>1</v>
      </c>
      <c r="K88" s="214" t="s">
        <v>54</v>
      </c>
      <c r="L88" s="213" t="s">
        <v>6</v>
      </c>
      <c r="M88" s="213" t="s">
        <v>6</v>
      </c>
      <c r="N88" s="214" t="s">
        <v>6</v>
      </c>
      <c r="O88" s="189">
        <v>0</v>
      </c>
      <c r="P88" s="189">
        <v>11520</v>
      </c>
      <c r="Q88" s="189">
        <v>12240</v>
      </c>
      <c r="R88" s="191"/>
      <c r="S88" s="192">
        <v>0</v>
      </c>
      <c r="T88" s="192">
        <f>SUM( H88,P88)</f>
        <v>357480</v>
      </c>
      <c r="U88" s="193">
        <f>SUM(T88,Q88)</f>
        <v>369720</v>
      </c>
    </row>
    <row r="89" spans="1:26" ht="24.95" customHeight="1">
      <c r="A89" s="319"/>
      <c r="B89" s="707" t="s">
        <v>98</v>
      </c>
      <c r="C89" s="708"/>
      <c r="D89" s="818"/>
      <c r="E89" s="819"/>
      <c r="F89" s="819"/>
      <c r="G89" s="819"/>
      <c r="H89" s="819"/>
      <c r="I89" s="819"/>
      <c r="J89" s="819"/>
      <c r="K89" s="819"/>
      <c r="L89" s="819"/>
      <c r="M89" s="819"/>
      <c r="N89" s="819"/>
      <c r="O89" s="819"/>
      <c r="P89" s="819"/>
      <c r="Q89" s="819"/>
      <c r="R89" s="819"/>
      <c r="S89" s="819"/>
      <c r="T89" s="819"/>
      <c r="U89" s="820"/>
      <c r="V89" s="2"/>
      <c r="W89" s="2"/>
    </row>
    <row r="90" spans="1:26" ht="22.5" customHeight="1">
      <c r="A90" s="197">
        <v>57</v>
      </c>
      <c r="B90" s="212" t="s">
        <v>118</v>
      </c>
      <c r="C90" s="212" t="s">
        <v>119</v>
      </c>
      <c r="D90" s="197" t="s">
        <v>6</v>
      </c>
      <c r="E90" s="317" t="s">
        <v>159</v>
      </c>
      <c r="F90" s="197">
        <v>1</v>
      </c>
      <c r="G90" s="197">
        <v>1</v>
      </c>
      <c r="H90" s="246">
        <v>204360</v>
      </c>
      <c r="I90" s="197">
        <v>1</v>
      </c>
      <c r="J90" s="197">
        <v>1</v>
      </c>
      <c r="K90" s="197">
        <v>1</v>
      </c>
      <c r="L90" s="184" t="s">
        <v>6</v>
      </c>
      <c r="M90" s="197" t="s">
        <v>6</v>
      </c>
      <c r="N90" s="197" t="s">
        <v>6</v>
      </c>
      <c r="O90" s="190">
        <v>0</v>
      </c>
      <c r="P90" s="190">
        <v>8280</v>
      </c>
      <c r="Q90" s="190">
        <v>8520</v>
      </c>
      <c r="R90" s="217"/>
      <c r="S90" s="192">
        <v>0</v>
      </c>
      <c r="T90" s="192">
        <f>SUM( H90,P90)</f>
        <v>212640</v>
      </c>
      <c r="U90" s="193">
        <f>SUM( T90,Q90)</f>
        <v>221160</v>
      </c>
    </row>
    <row r="91" spans="1:26" s="108" customFormat="1" ht="22.5" customHeight="1">
      <c r="A91" s="181"/>
      <c r="B91" s="297" t="s">
        <v>128</v>
      </c>
      <c r="C91" s="180"/>
      <c r="D91" s="181"/>
      <c r="E91" s="182"/>
      <c r="F91" s="184"/>
      <c r="G91" s="184"/>
      <c r="H91" s="186">
        <f>SUM(H90,H88,H79,H78,H59,H58,H51,H45,H44,H42,H39,H38,H37,H35,H34,H32,H26,H25,H24,H23,H21,H18,H17,H16,H13,H12,H11,H7,H6)</f>
        <v>6722460</v>
      </c>
      <c r="I91" s="186"/>
      <c r="J91" s="186"/>
      <c r="K91" s="186"/>
      <c r="L91" s="186">
        <f>SUM( L90,L88,L86,L80,L79,L78,L59,L58,L51,L50,L48,L46,L45,L42,L40,L39,L38,L37,L35,L34,L32,L26,L25,L24,L23,L21,L18,L17,L16,L15,L14,L13,L12,L11,L9,L7,L6)</f>
        <v>0</v>
      </c>
      <c r="M91" s="186">
        <f>SUM( M90,M88,M86,M80,M79,M78,M59,M58,M51,M50,M48,M46,M45,M42,M40,M39,M38,M37,M35,M34,M32,M26,M25,M24,M23,M21,M18,M17,M16,M15,M14,M13,M12,M11,M9,M7,M6)</f>
        <v>0</v>
      </c>
      <c r="N91" s="186">
        <f>SUM( N90,N88,N86,N80,N79,N78,N59,N58,N51,N50,N48,N46,N45,N42,N40,N39,N38,N37,N35,N34,N32,N26,N25,N24,N23,N21,N18,N17,N16,N15,N14,N13,N12,N11,N9,N7,N6)</f>
        <v>0</v>
      </c>
      <c r="O91" s="186">
        <f>SUM( O90,O88,O86,O80,O79,O78,O59,O58,O51,O50,O48,O46,O45,O42,O40,O39,O38,O37,O35,O34,O32,O26,O25,O24,O23,O21,O18,O17,O16,O15,O14,O13,O12,O11,O9,O7,O6)</f>
        <v>0</v>
      </c>
      <c r="P91" s="186"/>
      <c r="Q91" s="186"/>
      <c r="R91" s="186"/>
      <c r="S91" s="186">
        <v>0</v>
      </c>
      <c r="T91" s="20">
        <f>SUM( T88,T86,T80,T79,T78,T59,T58,T51,T50,T48,T46,T45,T44,T42,T40,T39,T38,T37,T36,T35,T34,T32,T26,T25,T24,T23,T21,T20,T18,T17,T16,T15,T14,T13,T12,T11,T9,T7,T6)</f>
        <v>9661340</v>
      </c>
      <c r="U91" s="20">
        <f>SUM( U88,U86,U80,U79,U78,U59,U58,U51,U50,U48,U46,U45,U44,U42,U40,U39,U38,U37,U36,U35,U34,U32,U26,U25,U24,U23,U21,U20,U18,U17,U16,U15,U14,U13,U12,U11,U9,U7,U6)</f>
        <v>10706660</v>
      </c>
    </row>
    <row r="92" spans="1:26" ht="19.5" customHeight="1">
      <c r="A92" s="197"/>
      <c r="B92" s="799" t="s">
        <v>180</v>
      </c>
      <c r="C92" s="800"/>
      <c r="D92" s="183"/>
      <c r="E92" s="197"/>
      <c r="F92" s="181"/>
      <c r="G92" s="181"/>
      <c r="H92" s="298"/>
      <c r="I92" s="298"/>
      <c r="J92" s="298"/>
      <c r="K92" s="298"/>
      <c r="L92" s="298"/>
      <c r="M92" s="298"/>
      <c r="N92" s="298"/>
      <c r="O92" s="299"/>
      <c r="P92" s="299"/>
      <c r="Q92" s="299"/>
      <c r="R92" s="276"/>
      <c r="S92" s="185"/>
      <c r="T92" s="20">
        <v>1932268</v>
      </c>
      <c r="U92" s="19">
        <v>2141332</v>
      </c>
    </row>
    <row r="93" spans="1:26" ht="19.5" customHeight="1">
      <c r="A93" s="29"/>
      <c r="B93" s="785" t="s">
        <v>181</v>
      </c>
      <c r="C93" s="786"/>
      <c r="D93" s="29"/>
      <c r="E93" s="29"/>
      <c r="F93" s="65"/>
      <c r="G93" s="65"/>
      <c r="H93" s="91"/>
      <c r="I93" s="91"/>
      <c r="J93" s="91"/>
      <c r="K93" s="91"/>
      <c r="L93" s="91"/>
      <c r="M93" s="91"/>
      <c r="N93" s="91"/>
      <c r="O93" s="66"/>
      <c r="P93" s="66"/>
      <c r="Q93" s="66"/>
      <c r="R93" s="86"/>
      <c r="S93" s="19"/>
      <c r="T93" s="20">
        <f>SUM(T92,T91)</f>
        <v>11593608</v>
      </c>
      <c r="U93" s="20">
        <f>SUM(U92,U91)</f>
        <v>12847992</v>
      </c>
    </row>
    <row r="94" spans="1:26" s="5" customFormat="1" ht="18.75" customHeight="1">
      <c r="A94" s="8"/>
      <c r="B94" s="787" t="s">
        <v>182</v>
      </c>
      <c r="C94" s="788"/>
      <c r="D94" s="8"/>
      <c r="E94" s="8"/>
      <c r="F94" s="10"/>
      <c r="G94" s="10"/>
      <c r="H94" s="13"/>
      <c r="I94" s="13"/>
      <c r="J94" s="13"/>
      <c r="K94" s="13"/>
      <c r="L94" s="10"/>
      <c r="M94" s="10"/>
      <c r="N94" s="10"/>
      <c r="O94" s="27"/>
      <c r="P94" s="27"/>
      <c r="Q94" s="27"/>
      <c r="R94" s="16"/>
      <c r="S94" s="26"/>
      <c r="T94" s="26" t="s">
        <v>298</v>
      </c>
      <c r="U94" s="26" t="s">
        <v>299</v>
      </c>
    </row>
    <row r="95" spans="1:26" ht="24.95" customHeight="1">
      <c r="A95" s="92" t="s">
        <v>162</v>
      </c>
      <c r="B95" s="323"/>
      <c r="C95" s="93" t="s">
        <v>9</v>
      </c>
      <c r="D95" s="94"/>
      <c r="E95" s="322"/>
      <c r="F95" s="322"/>
      <c r="G95" s="322"/>
      <c r="H95" s="322"/>
      <c r="I95" s="322"/>
      <c r="J95" s="322"/>
      <c r="K95" s="322"/>
      <c r="L95" s="322"/>
      <c r="M95" s="322"/>
      <c r="N95" s="322"/>
      <c r="O95" s="95"/>
      <c r="P95" s="95"/>
      <c r="Q95" s="95"/>
      <c r="R95" s="96"/>
      <c r="S95" s="95"/>
      <c r="T95" s="95"/>
      <c r="U95" s="95"/>
    </row>
    <row r="96" spans="1:26" ht="24.95" customHeight="1">
      <c r="A96" s="322"/>
      <c r="B96" s="97" t="s">
        <v>10</v>
      </c>
      <c r="C96" s="97"/>
      <c r="D96" s="322"/>
      <c r="E96" s="322"/>
      <c r="F96" s="322"/>
      <c r="G96" s="322"/>
      <c r="H96" s="322"/>
      <c r="I96" s="322"/>
      <c r="J96" s="322"/>
      <c r="K96" s="322"/>
      <c r="L96" s="322"/>
      <c r="M96" s="322"/>
      <c r="N96" s="322"/>
      <c r="O96" s="95"/>
      <c r="P96" s="95"/>
      <c r="Q96" s="95"/>
      <c r="R96" s="96"/>
      <c r="S96" s="95"/>
      <c r="T96" s="95"/>
      <c r="U96" s="95" t="s">
        <v>51</v>
      </c>
    </row>
    <row r="97" spans="1:21" ht="24.95" customHeight="1">
      <c r="A97" s="322"/>
      <c r="B97" s="97" t="s">
        <v>57</v>
      </c>
      <c r="C97" s="97"/>
      <c r="D97" s="322"/>
      <c r="E97" s="322"/>
      <c r="F97" s="322"/>
      <c r="G97" s="322"/>
      <c r="H97" s="322"/>
      <c r="I97" s="322"/>
      <c r="J97" s="322"/>
      <c r="K97" s="322"/>
      <c r="L97" s="322"/>
      <c r="M97" s="322"/>
      <c r="N97" s="322"/>
      <c r="O97" s="95"/>
      <c r="P97" s="95"/>
      <c r="Q97" s="95"/>
      <c r="R97" s="96"/>
      <c r="S97" s="95"/>
      <c r="T97" s="95"/>
      <c r="U97" s="98"/>
    </row>
    <row r="98" spans="1:21" ht="24.95" customHeight="1">
      <c r="A98" s="322"/>
      <c r="B98" s="97" t="s">
        <v>176</v>
      </c>
      <c r="C98" s="97"/>
      <c r="D98" s="322"/>
      <c r="E98" s="821" t="s">
        <v>220</v>
      </c>
      <c r="F98" s="821"/>
      <c r="G98" s="821"/>
      <c r="H98" s="821"/>
      <c r="I98" s="821"/>
      <c r="J98" s="821"/>
      <c r="K98" s="821"/>
      <c r="L98" s="821"/>
      <c r="M98" s="821"/>
      <c r="N98" s="821"/>
      <c r="O98" s="95"/>
      <c r="P98" s="95"/>
      <c r="Q98" s="95"/>
      <c r="R98" s="96"/>
      <c r="S98" s="95"/>
      <c r="T98" s="95"/>
      <c r="U98" s="95"/>
    </row>
    <row r="99" spans="1:21" ht="24.95" customHeight="1">
      <c r="A99" s="322"/>
      <c r="B99" s="97" t="s">
        <v>11</v>
      </c>
      <c r="C99" s="97"/>
      <c r="D99" s="322"/>
      <c r="E99" s="821" t="s">
        <v>221</v>
      </c>
      <c r="F99" s="821"/>
      <c r="G99" s="821"/>
      <c r="H99" s="821"/>
      <c r="I99" s="821"/>
      <c r="J99" s="821"/>
      <c r="K99" s="821"/>
      <c r="L99" s="821"/>
      <c r="M99" s="821"/>
      <c r="N99" s="821"/>
      <c r="O99" s="95"/>
      <c r="P99" s="95"/>
      <c r="Q99" s="95"/>
      <c r="R99" s="96"/>
      <c r="S99" s="95"/>
      <c r="T99" s="95"/>
      <c r="U99" s="95"/>
    </row>
    <row r="100" spans="1:21" ht="24.95" customHeight="1">
      <c r="A100" s="322"/>
      <c r="B100" s="789" t="s">
        <v>177</v>
      </c>
      <c r="C100" s="789"/>
      <c r="D100" s="789"/>
      <c r="E100" s="821" t="s">
        <v>34</v>
      </c>
      <c r="F100" s="821"/>
      <c r="G100" s="821"/>
      <c r="H100" s="821"/>
      <c r="I100" s="821"/>
      <c r="J100" s="821"/>
      <c r="K100" s="821"/>
      <c r="L100" s="821"/>
      <c r="M100" s="821"/>
      <c r="N100" s="821"/>
      <c r="O100" s="95"/>
      <c r="P100" s="95"/>
      <c r="Q100" s="95" t="s">
        <v>34</v>
      </c>
      <c r="R100" s="96"/>
      <c r="S100" s="95"/>
      <c r="T100" s="95"/>
      <c r="U100" s="95"/>
    </row>
    <row r="101" spans="1:21" ht="24.95" customHeight="1">
      <c r="A101" s="322"/>
      <c r="B101" s="97" t="s">
        <v>178</v>
      </c>
      <c r="C101" s="97"/>
      <c r="D101" s="322"/>
      <c r="E101" s="110"/>
      <c r="F101" s="822" t="s">
        <v>37</v>
      </c>
      <c r="G101" s="822"/>
      <c r="H101" s="822"/>
      <c r="I101" s="822"/>
      <c r="J101" s="822"/>
      <c r="K101" s="325"/>
      <c r="L101" s="325"/>
      <c r="M101" s="325"/>
      <c r="N101" s="325"/>
      <c r="O101" s="95"/>
      <c r="P101" s="95" t="s">
        <v>34</v>
      </c>
      <c r="Q101" s="95"/>
      <c r="R101" s="96"/>
      <c r="S101" s="95"/>
      <c r="T101" s="95"/>
      <c r="U101" s="95"/>
    </row>
    <row r="102" spans="1:21" ht="24.95" customHeight="1">
      <c r="A102" s="322"/>
      <c r="B102" s="97" t="s">
        <v>179</v>
      </c>
      <c r="C102" s="97"/>
      <c r="D102" s="322"/>
      <c r="E102" s="322"/>
      <c r="F102" s="322"/>
      <c r="G102" s="322"/>
      <c r="H102" s="322"/>
      <c r="I102" s="322"/>
      <c r="J102" s="322"/>
      <c r="K102" s="322"/>
      <c r="L102" s="322"/>
      <c r="M102" s="322"/>
      <c r="N102" s="322"/>
      <c r="O102" s="95"/>
      <c r="P102" s="95"/>
      <c r="Q102" s="95"/>
      <c r="R102" s="96"/>
      <c r="S102" s="95"/>
      <c r="T102" s="95"/>
      <c r="U102" s="95"/>
    </row>
    <row r="103" spans="1:21" ht="24.95" customHeight="1">
      <c r="A103" s="322"/>
      <c r="B103" s="322"/>
      <c r="C103" s="99"/>
      <c r="D103" s="322"/>
      <c r="E103" s="322"/>
      <c r="F103" s="322"/>
      <c r="G103" s="322"/>
      <c r="H103" s="322"/>
      <c r="I103" s="322"/>
      <c r="J103" s="322"/>
      <c r="K103" s="322"/>
      <c r="L103" s="322"/>
      <c r="M103" s="322"/>
      <c r="N103" s="322"/>
      <c r="O103" s="95"/>
      <c r="P103" s="95"/>
      <c r="Q103" s="95"/>
      <c r="R103" s="96"/>
      <c r="S103" s="95"/>
      <c r="T103" s="95"/>
      <c r="U103" s="95"/>
    </row>
    <row r="104" spans="1:21" ht="23.25" customHeight="1">
      <c r="A104" s="322"/>
      <c r="B104" s="322"/>
      <c r="C104" s="783" t="s">
        <v>143</v>
      </c>
      <c r="D104" s="783"/>
      <c r="E104" s="322"/>
      <c r="F104" s="322"/>
      <c r="G104" s="781" t="s">
        <v>142</v>
      </c>
      <c r="H104" s="781"/>
      <c r="I104" s="781"/>
      <c r="J104" s="781"/>
      <c r="K104" s="781"/>
      <c r="L104" s="781"/>
      <c r="M104" s="781"/>
      <c r="N104" s="781" t="s">
        <v>293</v>
      </c>
      <c r="O104" s="781"/>
      <c r="P104" s="781"/>
      <c r="Q104" s="781"/>
      <c r="R104" s="781"/>
      <c r="S104" s="781"/>
      <c r="T104" s="781"/>
      <c r="U104" s="95"/>
    </row>
    <row r="105" spans="1:21" ht="24" customHeight="1">
      <c r="A105" s="322"/>
      <c r="B105" s="322"/>
      <c r="C105" s="783" t="s">
        <v>129</v>
      </c>
      <c r="D105" s="783"/>
      <c r="E105" s="322"/>
      <c r="F105" s="322"/>
      <c r="G105" s="781" t="s">
        <v>165</v>
      </c>
      <c r="H105" s="781"/>
      <c r="I105" s="781"/>
      <c r="J105" s="781"/>
      <c r="K105" s="781"/>
      <c r="L105" s="781"/>
      <c r="M105" s="781"/>
      <c r="N105" s="781" t="s">
        <v>294</v>
      </c>
      <c r="O105" s="781"/>
      <c r="P105" s="781"/>
      <c r="Q105" s="781"/>
      <c r="R105" s="781"/>
      <c r="S105" s="781"/>
      <c r="T105" s="781"/>
      <c r="U105" s="95"/>
    </row>
    <row r="106" spans="1:21" ht="24.95" customHeight="1">
      <c r="A106" s="100"/>
      <c r="B106" s="100"/>
      <c r="C106" s="101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781" t="s">
        <v>295</v>
      </c>
      <c r="O106" s="781"/>
      <c r="P106" s="781"/>
      <c r="Q106" s="781"/>
      <c r="R106" s="781"/>
      <c r="S106" s="781"/>
      <c r="T106" s="781"/>
      <c r="U106" s="102"/>
    </row>
    <row r="107" spans="1:21" ht="24.95" customHeight="1">
      <c r="A107" s="104"/>
      <c r="B107" s="104"/>
      <c r="C107" s="105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6"/>
      <c r="P107" s="106"/>
      <c r="Q107" s="106"/>
      <c r="R107" s="107"/>
      <c r="S107" s="106"/>
      <c r="T107" s="106"/>
      <c r="U107" s="106"/>
    </row>
  </sheetData>
  <mergeCells count="103">
    <mergeCell ref="N106:T106"/>
    <mergeCell ref="C104:D104"/>
    <mergeCell ref="G104:M104"/>
    <mergeCell ref="N104:T104"/>
    <mergeCell ref="C105:D105"/>
    <mergeCell ref="G105:M105"/>
    <mergeCell ref="N105:T105"/>
    <mergeCell ref="B94:C94"/>
    <mergeCell ref="E98:N98"/>
    <mergeCell ref="E99:N99"/>
    <mergeCell ref="B100:D100"/>
    <mergeCell ref="E100:N100"/>
    <mergeCell ref="F101:J101"/>
    <mergeCell ref="B85:C85"/>
    <mergeCell ref="B87:C87"/>
    <mergeCell ref="B89:C89"/>
    <mergeCell ref="D89:U89"/>
    <mergeCell ref="B92:C92"/>
    <mergeCell ref="B93:C93"/>
    <mergeCell ref="G82:H82"/>
    <mergeCell ref="I82:K83"/>
    <mergeCell ref="L82:N83"/>
    <mergeCell ref="O82:Q83"/>
    <mergeCell ref="S82:U83"/>
    <mergeCell ref="G83:G84"/>
    <mergeCell ref="H83:H84"/>
    <mergeCell ref="A82:A84"/>
    <mergeCell ref="B82:B84"/>
    <mergeCell ref="C82:C84"/>
    <mergeCell ref="D82:D84"/>
    <mergeCell ref="E82:E84"/>
    <mergeCell ref="F82:F84"/>
    <mergeCell ref="O72:U72"/>
    <mergeCell ref="O73:U73"/>
    <mergeCell ref="O74:U74"/>
    <mergeCell ref="O75:U75"/>
    <mergeCell ref="O76:U76"/>
    <mergeCell ref="B77:C77"/>
    <mergeCell ref="B67:C67"/>
    <mergeCell ref="D67:U67"/>
    <mergeCell ref="O68:U68"/>
    <mergeCell ref="O69:U69"/>
    <mergeCell ref="O70:U70"/>
    <mergeCell ref="O71:U71"/>
    <mergeCell ref="O61:U61"/>
    <mergeCell ref="O62:U62"/>
    <mergeCell ref="O63:U63"/>
    <mergeCell ref="O64:U64"/>
    <mergeCell ref="O65:U65"/>
    <mergeCell ref="O66:U66"/>
    <mergeCell ref="O54:Q55"/>
    <mergeCell ref="S54:U55"/>
    <mergeCell ref="G55:G56"/>
    <mergeCell ref="H55:H56"/>
    <mergeCell ref="B57:C57"/>
    <mergeCell ref="O60:U60"/>
    <mergeCell ref="B53:U53"/>
    <mergeCell ref="A54:A56"/>
    <mergeCell ref="B54:B56"/>
    <mergeCell ref="C54:C56"/>
    <mergeCell ref="D54:D56"/>
    <mergeCell ref="E54:E56"/>
    <mergeCell ref="F54:F56"/>
    <mergeCell ref="G54:H54"/>
    <mergeCell ref="I54:K55"/>
    <mergeCell ref="L54:N55"/>
    <mergeCell ref="B31:C31"/>
    <mergeCell ref="B33:U33"/>
    <mergeCell ref="B41:C41"/>
    <mergeCell ref="B43:C43"/>
    <mergeCell ref="B47:C47"/>
    <mergeCell ref="B49:C49"/>
    <mergeCell ref="I28:K29"/>
    <mergeCell ref="L28:N29"/>
    <mergeCell ref="O28:Q29"/>
    <mergeCell ref="S28:U29"/>
    <mergeCell ref="G29:G30"/>
    <mergeCell ref="H29:H30"/>
    <mergeCell ref="B19:C19"/>
    <mergeCell ref="B22:C22"/>
    <mergeCell ref="A28:A30"/>
    <mergeCell ref="B28:B30"/>
    <mergeCell ref="C28:C30"/>
    <mergeCell ref="D28:D30"/>
    <mergeCell ref="E28:E30"/>
    <mergeCell ref="F28:F30"/>
    <mergeCell ref="G28:H28"/>
    <mergeCell ref="O3:Q4"/>
    <mergeCell ref="S3:U4"/>
    <mergeCell ref="G4:G5"/>
    <mergeCell ref="H4:H5"/>
    <mergeCell ref="B8:C8"/>
    <mergeCell ref="B10:C10"/>
    <mergeCell ref="A2:U2"/>
    <mergeCell ref="A3:A5"/>
    <mergeCell ref="B3:B5"/>
    <mergeCell ref="C3:C5"/>
    <mergeCell ref="D3:D5"/>
    <mergeCell ref="E3:E5"/>
    <mergeCell ref="F3:F5"/>
    <mergeCell ref="G3:H3"/>
    <mergeCell ref="I3:K4"/>
    <mergeCell ref="L3:N4"/>
  </mergeCells>
  <pageMargins left="0.23" right="0.3" top="0.74803149606299213" bottom="0.74803149606299213" header="0.31496062992125984" footer="0.31496062992125984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Z108"/>
  <sheetViews>
    <sheetView topLeftCell="C88" zoomScaleSheetLayoutView="100" workbookViewId="0">
      <selection activeCell="M96" sqref="M96"/>
    </sheetView>
  </sheetViews>
  <sheetFormatPr defaultRowHeight="24.95" customHeight="1"/>
  <cols>
    <col min="1" max="1" width="3.85546875" style="7" customWidth="1"/>
    <col min="2" max="2" width="19.28515625" style="7" customWidth="1"/>
    <col min="3" max="3" width="22.140625" style="1" bestFit="1" customWidth="1"/>
    <col min="4" max="4" width="19.28515625" style="7" bestFit="1" customWidth="1"/>
    <col min="5" max="5" width="17.140625" style="7" bestFit="1" customWidth="1"/>
    <col min="6" max="6" width="6" style="7" customWidth="1"/>
    <col min="7" max="7" width="5.140625" style="7" customWidth="1"/>
    <col min="8" max="8" width="11.140625" style="7" bestFit="1" customWidth="1"/>
    <col min="9" max="9" width="5.85546875" style="7" customWidth="1"/>
    <col min="10" max="10" width="5" style="7" customWidth="1"/>
    <col min="11" max="11" width="5" style="7" bestFit="1" customWidth="1"/>
    <col min="12" max="12" width="4.85546875" style="7" customWidth="1"/>
    <col min="13" max="13" width="5" style="7" bestFit="1" customWidth="1"/>
    <col min="14" max="14" width="5" style="7" customWidth="1"/>
    <col min="15" max="15" width="6.7109375" style="21" customWidth="1"/>
    <col min="16" max="16" width="10.5703125" style="21" bestFit="1" customWidth="1"/>
    <col min="17" max="17" width="9.140625" style="21" customWidth="1"/>
    <col min="18" max="18" width="9" style="22" hidden="1" customWidth="1"/>
    <col min="19" max="19" width="6.140625" style="21" customWidth="1"/>
    <col min="20" max="20" width="12.42578125" style="21" bestFit="1" customWidth="1"/>
    <col min="21" max="21" width="12.5703125" style="21" customWidth="1"/>
    <col min="22" max="22" width="12.85546875" style="1" customWidth="1"/>
    <col min="23" max="16384" width="9.140625" style="1"/>
  </cols>
  <sheetData>
    <row r="2" spans="1:21" s="3" customFormat="1" ht="27.75" customHeight="1">
      <c r="A2" s="733" t="s">
        <v>213</v>
      </c>
      <c r="B2" s="733"/>
      <c r="C2" s="733"/>
      <c r="D2" s="733"/>
      <c r="E2" s="733"/>
      <c r="F2" s="733"/>
      <c r="G2" s="733"/>
      <c r="H2" s="733"/>
      <c r="I2" s="733"/>
      <c r="J2" s="733"/>
      <c r="K2" s="733"/>
      <c r="L2" s="733"/>
      <c r="M2" s="733"/>
      <c r="N2" s="733"/>
      <c r="O2" s="733"/>
      <c r="P2" s="733"/>
      <c r="Q2" s="733"/>
      <c r="R2" s="733"/>
      <c r="S2" s="733"/>
      <c r="T2" s="733"/>
      <c r="U2" s="733"/>
    </row>
    <row r="3" spans="1:21" s="7" customFormat="1" ht="27.75" customHeight="1">
      <c r="A3" s="734" t="s">
        <v>0</v>
      </c>
      <c r="B3" s="734" t="s">
        <v>13</v>
      </c>
      <c r="C3" s="734" t="s">
        <v>1</v>
      </c>
      <c r="D3" s="734" t="s">
        <v>69</v>
      </c>
      <c r="E3" s="721" t="s">
        <v>65</v>
      </c>
      <c r="F3" s="725" t="s">
        <v>66</v>
      </c>
      <c r="G3" s="741" t="s">
        <v>22</v>
      </c>
      <c r="H3" s="742"/>
      <c r="I3" s="743" t="s">
        <v>235</v>
      </c>
      <c r="J3" s="744"/>
      <c r="K3" s="745"/>
      <c r="L3" s="749" t="s">
        <v>67</v>
      </c>
      <c r="M3" s="750"/>
      <c r="N3" s="751"/>
      <c r="O3" s="713" t="s">
        <v>144</v>
      </c>
      <c r="P3" s="714"/>
      <c r="Q3" s="715"/>
      <c r="R3" s="201"/>
      <c r="S3" s="713" t="s">
        <v>3</v>
      </c>
      <c r="T3" s="714"/>
      <c r="U3" s="715"/>
    </row>
    <row r="4" spans="1:21" s="7" customFormat="1" ht="21" customHeight="1">
      <c r="A4" s="735"/>
      <c r="B4" s="735"/>
      <c r="C4" s="735"/>
      <c r="D4" s="735"/>
      <c r="E4" s="737"/>
      <c r="F4" s="726"/>
      <c r="G4" s="721" t="s">
        <v>4</v>
      </c>
      <c r="H4" s="721" t="s">
        <v>23</v>
      </c>
      <c r="I4" s="746"/>
      <c r="J4" s="747"/>
      <c r="K4" s="748"/>
      <c r="L4" s="752"/>
      <c r="M4" s="753"/>
      <c r="N4" s="754"/>
      <c r="O4" s="716"/>
      <c r="P4" s="717"/>
      <c r="Q4" s="718"/>
      <c r="R4" s="201"/>
      <c r="S4" s="716"/>
      <c r="T4" s="717"/>
      <c r="U4" s="718"/>
    </row>
    <row r="5" spans="1:21" s="7" customFormat="1" ht="24.95" customHeight="1">
      <c r="A5" s="736"/>
      <c r="B5" s="736"/>
      <c r="C5" s="736"/>
      <c r="D5" s="736"/>
      <c r="E5" s="722"/>
      <c r="F5" s="727"/>
      <c r="G5" s="722"/>
      <c r="H5" s="722"/>
      <c r="I5" s="202">
        <v>2558</v>
      </c>
      <c r="J5" s="202">
        <v>2559</v>
      </c>
      <c r="K5" s="202">
        <v>2560</v>
      </c>
      <c r="L5" s="202">
        <v>2558</v>
      </c>
      <c r="M5" s="202">
        <v>2559</v>
      </c>
      <c r="N5" s="202">
        <v>2560</v>
      </c>
      <c r="O5" s="201">
        <v>2558</v>
      </c>
      <c r="P5" s="201">
        <v>2559</v>
      </c>
      <c r="Q5" s="201">
        <v>2560</v>
      </c>
      <c r="R5" s="201">
        <v>2554</v>
      </c>
      <c r="S5" s="201">
        <v>2558</v>
      </c>
      <c r="T5" s="201">
        <v>2559</v>
      </c>
      <c r="U5" s="201">
        <v>2560</v>
      </c>
    </row>
    <row r="6" spans="1:21" ht="24.95" customHeight="1">
      <c r="A6" s="197">
        <v>1</v>
      </c>
      <c r="B6" s="203" t="s">
        <v>50</v>
      </c>
      <c r="C6" s="203" t="s">
        <v>253</v>
      </c>
      <c r="D6" s="204" t="s">
        <v>223</v>
      </c>
      <c r="E6" s="204" t="s">
        <v>252</v>
      </c>
      <c r="F6" s="204">
        <v>1</v>
      </c>
      <c r="G6" s="204">
        <v>1</v>
      </c>
      <c r="H6" s="205">
        <v>547560</v>
      </c>
      <c r="I6" s="206">
        <v>1</v>
      </c>
      <c r="J6" s="207" t="s">
        <v>54</v>
      </c>
      <c r="K6" s="206">
        <v>1</v>
      </c>
      <c r="L6" s="204" t="s">
        <v>6</v>
      </c>
      <c r="M6" s="208" t="s">
        <v>6</v>
      </c>
      <c r="N6" s="204" t="s">
        <v>6</v>
      </c>
      <c r="O6" s="340" t="s">
        <v>6</v>
      </c>
      <c r="P6" s="210">
        <v>15960</v>
      </c>
      <c r="Q6" s="209">
        <v>16440</v>
      </c>
      <c r="R6" s="211"/>
      <c r="S6" s="192">
        <v>0</v>
      </c>
      <c r="T6" s="192">
        <f>SUM( H6,P6)</f>
        <v>563520</v>
      </c>
      <c r="U6" s="193">
        <f>SUM( T6,Q6)</f>
        <v>579960</v>
      </c>
    </row>
    <row r="7" spans="1:21" ht="24.95" customHeight="1">
      <c r="A7" s="197">
        <v>2</v>
      </c>
      <c r="B7" s="212" t="s">
        <v>31</v>
      </c>
      <c r="C7" s="212" t="s">
        <v>253</v>
      </c>
      <c r="D7" s="197" t="s">
        <v>224</v>
      </c>
      <c r="E7" s="197" t="s">
        <v>254</v>
      </c>
      <c r="F7" s="197">
        <v>1</v>
      </c>
      <c r="G7" s="197">
        <v>1</v>
      </c>
      <c r="H7" s="213">
        <v>371760</v>
      </c>
      <c r="I7" s="197">
        <v>1</v>
      </c>
      <c r="J7" s="214" t="s">
        <v>54</v>
      </c>
      <c r="K7" s="197">
        <v>1</v>
      </c>
      <c r="L7" s="214" t="s">
        <v>38</v>
      </c>
      <c r="M7" s="215" t="s">
        <v>6</v>
      </c>
      <c r="N7" s="197" t="s">
        <v>6</v>
      </c>
      <c r="O7" s="342">
        <v>0</v>
      </c>
      <c r="P7" s="216">
        <v>12960</v>
      </c>
      <c r="Q7" s="190">
        <v>13440</v>
      </c>
      <c r="R7" s="217"/>
      <c r="S7" s="192">
        <v>0</v>
      </c>
      <c r="T7" s="192">
        <f>SUM( H7,P7)</f>
        <v>384720</v>
      </c>
      <c r="U7" s="193">
        <f>SUM( T7,Q7)</f>
        <v>398160</v>
      </c>
    </row>
    <row r="8" spans="1:21" ht="24.95" customHeight="1">
      <c r="A8" s="197"/>
      <c r="B8" s="723" t="s">
        <v>163</v>
      </c>
      <c r="C8" s="724"/>
      <c r="D8" s="219"/>
      <c r="E8" s="220"/>
      <c r="F8" s="221"/>
      <c r="G8" s="221"/>
      <c r="H8" s="221"/>
      <c r="I8" s="221"/>
      <c r="J8" s="221"/>
      <c r="K8" s="221"/>
      <c r="L8" s="221"/>
      <c r="M8" s="221"/>
      <c r="N8" s="221"/>
      <c r="O8" s="341"/>
      <c r="P8" s="222"/>
      <c r="Q8" s="222"/>
      <c r="R8" s="223"/>
      <c r="S8" s="222"/>
      <c r="T8" s="224">
        <f t="shared" ref="T8:T19" si="0">SUM( H8,P8,P8)</f>
        <v>0</v>
      </c>
      <c r="U8" s="225">
        <f t="shared" ref="U8:U19" si="1">SUM( T8,T8,Q8,Q8)</f>
        <v>0</v>
      </c>
    </row>
    <row r="9" spans="1:21" ht="24.95" customHeight="1">
      <c r="A9" s="197">
        <v>3</v>
      </c>
      <c r="B9" s="197" t="s">
        <v>6</v>
      </c>
      <c r="C9" s="203" t="s">
        <v>255</v>
      </c>
      <c r="D9" s="197" t="s">
        <v>225</v>
      </c>
      <c r="E9" s="226" t="s">
        <v>280</v>
      </c>
      <c r="F9" s="8">
        <v>1</v>
      </c>
      <c r="G9" s="8">
        <v>1</v>
      </c>
      <c r="H9" s="113" t="s">
        <v>6</v>
      </c>
      <c r="I9" s="337">
        <v>1</v>
      </c>
      <c r="J9" s="338" t="s">
        <v>54</v>
      </c>
      <c r="K9" s="337">
        <v>1</v>
      </c>
      <c r="L9" s="8" t="s">
        <v>6</v>
      </c>
      <c r="M9" s="138" t="s">
        <v>6</v>
      </c>
      <c r="N9" s="8" t="s">
        <v>6</v>
      </c>
      <c r="O9" s="335">
        <v>0</v>
      </c>
      <c r="P9" s="140">
        <v>347520</v>
      </c>
      <c r="Q9" s="172">
        <v>12000</v>
      </c>
      <c r="R9" s="173"/>
      <c r="S9" s="164">
        <v>0</v>
      </c>
      <c r="T9" s="164">
        <f>SUM( P9)</f>
        <v>347520</v>
      </c>
      <c r="U9" s="330">
        <f>SUM(  Q9:T9)</f>
        <v>359520</v>
      </c>
    </row>
    <row r="10" spans="1:21" ht="24.95" customHeight="1">
      <c r="A10" s="197"/>
      <c r="B10" s="723" t="s">
        <v>5</v>
      </c>
      <c r="C10" s="724"/>
      <c r="D10" s="219"/>
      <c r="E10" s="220"/>
      <c r="F10" s="221"/>
      <c r="G10" s="221"/>
      <c r="H10" s="221"/>
      <c r="I10" s="221"/>
      <c r="J10" s="221"/>
      <c r="K10" s="221"/>
      <c r="L10" s="221"/>
      <c r="M10" s="221"/>
      <c r="N10" s="221"/>
      <c r="O10" s="222"/>
      <c r="P10" s="222"/>
      <c r="Q10" s="222"/>
      <c r="R10" s="223"/>
      <c r="S10" s="222"/>
      <c r="T10" s="224">
        <f t="shared" si="0"/>
        <v>0</v>
      </c>
      <c r="U10" s="225">
        <f t="shared" si="1"/>
        <v>0</v>
      </c>
    </row>
    <row r="11" spans="1:21" ht="24.95" customHeight="1">
      <c r="A11" s="197">
        <v>4</v>
      </c>
      <c r="B11" s="212" t="s">
        <v>14</v>
      </c>
      <c r="C11" s="212" t="s">
        <v>256</v>
      </c>
      <c r="D11" s="197" t="s">
        <v>226</v>
      </c>
      <c r="E11" s="227" t="s">
        <v>254</v>
      </c>
      <c r="F11" s="197">
        <v>1</v>
      </c>
      <c r="G11" s="197">
        <v>1</v>
      </c>
      <c r="H11" s="213">
        <v>315420</v>
      </c>
      <c r="I11" s="228">
        <v>1</v>
      </c>
      <c r="J11" s="214" t="s">
        <v>54</v>
      </c>
      <c r="K11" s="228">
        <v>1</v>
      </c>
      <c r="L11" s="197" t="s">
        <v>6</v>
      </c>
      <c r="M11" s="214" t="s">
        <v>6</v>
      </c>
      <c r="N11" s="197" t="s">
        <v>6</v>
      </c>
      <c r="O11" s="230">
        <v>0</v>
      </c>
      <c r="P11" s="190">
        <v>12300</v>
      </c>
      <c r="Q11" s="189">
        <v>10800</v>
      </c>
      <c r="R11" s="191"/>
      <c r="S11" s="192">
        <v>0</v>
      </c>
      <c r="T11" s="192">
        <f>SUM( H11,P11)</f>
        <v>327720</v>
      </c>
      <c r="U11" s="193">
        <f>SUM( T11,Q11)</f>
        <v>338520</v>
      </c>
    </row>
    <row r="12" spans="1:21" ht="24.95" customHeight="1">
      <c r="A12" s="197">
        <v>5</v>
      </c>
      <c r="B12" s="197" t="s">
        <v>6</v>
      </c>
      <c r="C12" s="212" t="s">
        <v>257</v>
      </c>
      <c r="D12" s="197" t="s">
        <v>227</v>
      </c>
      <c r="E12" s="226" t="s">
        <v>280</v>
      </c>
      <c r="F12" s="8">
        <v>1</v>
      </c>
      <c r="G12" s="8">
        <v>1</v>
      </c>
      <c r="H12" s="113" t="s">
        <v>6</v>
      </c>
      <c r="I12" s="339">
        <v>1</v>
      </c>
      <c r="J12" s="138" t="s">
        <v>54</v>
      </c>
      <c r="K12" s="339">
        <v>1</v>
      </c>
      <c r="L12" s="8" t="s">
        <v>6</v>
      </c>
      <c r="M12" s="138" t="s">
        <v>38</v>
      </c>
      <c r="N12" s="8" t="s">
        <v>6</v>
      </c>
      <c r="O12" s="335">
        <v>0</v>
      </c>
      <c r="P12" s="140">
        <v>347520</v>
      </c>
      <c r="Q12" s="172">
        <v>12000</v>
      </c>
      <c r="R12" s="173"/>
      <c r="S12" s="164">
        <v>0</v>
      </c>
      <c r="T12" s="164">
        <f>SUM( H12,P12)</f>
        <v>347520</v>
      </c>
      <c r="U12" s="330">
        <f>SUM( T12,Q12)</f>
        <v>359520</v>
      </c>
    </row>
    <row r="13" spans="1:21" ht="24.95" customHeight="1">
      <c r="A13" s="197">
        <v>6</v>
      </c>
      <c r="B13" s="212" t="s">
        <v>193</v>
      </c>
      <c r="C13" s="212" t="s">
        <v>258</v>
      </c>
      <c r="D13" s="197" t="s">
        <v>228</v>
      </c>
      <c r="E13" s="226" t="s">
        <v>282</v>
      </c>
      <c r="F13" s="197">
        <v>1</v>
      </c>
      <c r="G13" s="197">
        <v>1</v>
      </c>
      <c r="H13" s="213">
        <v>236760</v>
      </c>
      <c r="I13" s="213">
        <v>1</v>
      </c>
      <c r="J13" s="213">
        <v>1</v>
      </c>
      <c r="K13" s="213">
        <v>1</v>
      </c>
      <c r="L13" s="214" t="s">
        <v>6</v>
      </c>
      <c r="M13" s="213" t="s">
        <v>6</v>
      </c>
      <c r="N13" s="213" t="s">
        <v>6</v>
      </c>
      <c r="O13" s="274" t="s">
        <v>6</v>
      </c>
      <c r="P13" s="190">
        <v>8240</v>
      </c>
      <c r="Q13" s="189">
        <v>8400</v>
      </c>
      <c r="R13" s="191"/>
      <c r="S13" s="192">
        <v>0</v>
      </c>
      <c r="T13" s="192">
        <f>SUM( H13,P13)</f>
        <v>245000</v>
      </c>
      <c r="U13" s="193">
        <f>SUM( Q13,T13)</f>
        <v>253400</v>
      </c>
    </row>
    <row r="14" spans="1:21" ht="25.5" customHeight="1">
      <c r="A14" s="197">
        <v>7</v>
      </c>
      <c r="B14" s="197" t="s">
        <v>6</v>
      </c>
      <c r="C14" s="203" t="s">
        <v>259</v>
      </c>
      <c r="D14" s="204" t="s">
        <v>229</v>
      </c>
      <c r="E14" s="226" t="s">
        <v>280</v>
      </c>
      <c r="F14" s="8">
        <v>1</v>
      </c>
      <c r="G14" s="8">
        <v>1</v>
      </c>
      <c r="H14" s="336" t="s">
        <v>6</v>
      </c>
      <c r="I14" s="337">
        <v>1</v>
      </c>
      <c r="J14" s="338" t="s">
        <v>54</v>
      </c>
      <c r="K14" s="337">
        <v>1</v>
      </c>
      <c r="L14" s="8" t="s">
        <v>6</v>
      </c>
      <c r="M14" s="138" t="s">
        <v>38</v>
      </c>
      <c r="N14" s="8" t="s">
        <v>6</v>
      </c>
      <c r="O14" s="335">
        <v>0</v>
      </c>
      <c r="P14" s="140">
        <v>347520</v>
      </c>
      <c r="Q14" s="172">
        <v>12000</v>
      </c>
      <c r="R14" s="173"/>
      <c r="S14" s="164">
        <v>0</v>
      </c>
      <c r="T14" s="164">
        <v>347520</v>
      </c>
      <c r="U14" s="330">
        <f>SUM( Q14:T14)</f>
        <v>359520</v>
      </c>
    </row>
    <row r="15" spans="1:21" s="5" customFormat="1" ht="25.5" customHeight="1">
      <c r="A15" s="197">
        <v>8</v>
      </c>
      <c r="B15" s="197" t="s">
        <v>6</v>
      </c>
      <c r="C15" s="212" t="s">
        <v>260</v>
      </c>
      <c r="D15" s="197" t="s">
        <v>230</v>
      </c>
      <c r="E15" s="226" t="s">
        <v>280</v>
      </c>
      <c r="F15" s="8">
        <v>1</v>
      </c>
      <c r="G15" s="8">
        <v>1</v>
      </c>
      <c r="H15" s="113" t="s">
        <v>6</v>
      </c>
      <c r="I15" s="8">
        <v>1</v>
      </c>
      <c r="J15" s="138" t="s">
        <v>54</v>
      </c>
      <c r="K15" s="8">
        <v>1</v>
      </c>
      <c r="L15" s="8" t="s">
        <v>6</v>
      </c>
      <c r="M15" s="138" t="s">
        <v>38</v>
      </c>
      <c r="N15" s="8" t="s">
        <v>6</v>
      </c>
      <c r="O15" s="335">
        <v>0</v>
      </c>
      <c r="P15" s="140">
        <v>347520</v>
      </c>
      <c r="Q15" s="172">
        <v>12000</v>
      </c>
      <c r="R15" s="173"/>
      <c r="S15" s="164">
        <v>0</v>
      </c>
      <c r="T15" s="164">
        <v>347520</v>
      </c>
      <c r="U15" s="330">
        <f>SUM( Q15:T15)</f>
        <v>359520</v>
      </c>
    </row>
    <row r="16" spans="1:21" ht="24.95" customHeight="1">
      <c r="A16" s="197">
        <v>9</v>
      </c>
      <c r="B16" s="212" t="s">
        <v>40</v>
      </c>
      <c r="C16" s="203" t="s">
        <v>261</v>
      </c>
      <c r="D16" s="204" t="s">
        <v>231</v>
      </c>
      <c r="E16" s="214" t="s">
        <v>283</v>
      </c>
      <c r="F16" s="197">
        <v>1</v>
      </c>
      <c r="G16" s="197">
        <v>1</v>
      </c>
      <c r="H16" s="213">
        <v>203520</v>
      </c>
      <c r="I16" s="213">
        <v>1</v>
      </c>
      <c r="J16" s="213">
        <v>1</v>
      </c>
      <c r="K16" s="213">
        <v>1</v>
      </c>
      <c r="L16" s="214" t="s">
        <v>6</v>
      </c>
      <c r="M16" s="213" t="s">
        <v>6</v>
      </c>
      <c r="N16" s="213" t="s">
        <v>6</v>
      </c>
      <c r="O16" s="274" t="s">
        <v>6</v>
      </c>
      <c r="P16" s="189">
        <v>7200</v>
      </c>
      <c r="Q16" s="189">
        <v>7440</v>
      </c>
      <c r="R16" s="191"/>
      <c r="S16" s="192">
        <v>0</v>
      </c>
      <c r="T16" s="192">
        <f>SUM(  H16,P16)</f>
        <v>210720</v>
      </c>
      <c r="U16" s="193">
        <f>SUM(  T16,Q16)</f>
        <v>218160</v>
      </c>
    </row>
    <row r="17" spans="1:21" ht="24.95" customHeight="1">
      <c r="A17" s="197">
        <v>10</v>
      </c>
      <c r="B17" s="197" t="s">
        <v>6</v>
      </c>
      <c r="C17" s="229" t="s">
        <v>262</v>
      </c>
      <c r="D17" s="197" t="s">
        <v>232</v>
      </c>
      <c r="E17" s="214" t="s">
        <v>284</v>
      </c>
      <c r="F17" s="324">
        <v>1</v>
      </c>
      <c r="G17" s="324">
        <v>1</v>
      </c>
      <c r="H17" s="335" t="s">
        <v>6</v>
      </c>
      <c r="I17" s="332" t="s">
        <v>54</v>
      </c>
      <c r="J17" s="324">
        <v>1</v>
      </c>
      <c r="K17" s="332" t="s">
        <v>54</v>
      </c>
      <c r="L17" s="334" t="s">
        <v>6</v>
      </c>
      <c r="M17" s="138" t="s">
        <v>38</v>
      </c>
      <c r="N17" s="334" t="s">
        <v>6</v>
      </c>
      <c r="O17" s="343">
        <v>0</v>
      </c>
      <c r="P17" s="333">
        <v>276300</v>
      </c>
      <c r="Q17" s="172">
        <v>9720</v>
      </c>
      <c r="R17" s="172"/>
      <c r="S17" s="164">
        <v>0</v>
      </c>
      <c r="T17" s="164">
        <v>276300</v>
      </c>
      <c r="U17" s="330">
        <f>SUM( Q17:T17)</f>
        <v>286020</v>
      </c>
    </row>
    <row r="18" spans="1:21" ht="24.95" customHeight="1">
      <c r="A18" s="197">
        <v>11</v>
      </c>
      <c r="B18" s="197" t="s">
        <v>6</v>
      </c>
      <c r="C18" s="212" t="s">
        <v>262</v>
      </c>
      <c r="D18" s="197" t="s">
        <v>233</v>
      </c>
      <c r="E18" s="214" t="s">
        <v>284</v>
      </c>
      <c r="F18" s="8">
        <v>1</v>
      </c>
      <c r="G18" s="8">
        <v>1</v>
      </c>
      <c r="H18" s="113" t="s">
        <v>6</v>
      </c>
      <c r="I18" s="113">
        <v>1</v>
      </c>
      <c r="J18" s="113">
        <v>1</v>
      </c>
      <c r="K18" s="113">
        <v>1</v>
      </c>
      <c r="L18" s="138" t="s">
        <v>6</v>
      </c>
      <c r="M18" s="138" t="s">
        <v>38</v>
      </c>
      <c r="N18" s="113" t="s">
        <v>6</v>
      </c>
      <c r="O18" s="344" t="s">
        <v>6</v>
      </c>
      <c r="P18" s="333">
        <v>276300</v>
      </c>
      <c r="Q18" s="172">
        <v>9720</v>
      </c>
      <c r="R18" s="172"/>
      <c r="S18" s="164">
        <v>0</v>
      </c>
      <c r="T18" s="164">
        <v>276300</v>
      </c>
      <c r="U18" s="330">
        <f>SUM( Q18:T18)</f>
        <v>286020</v>
      </c>
    </row>
    <row r="19" spans="1:21" ht="24.95" customHeight="1">
      <c r="A19" s="197"/>
      <c r="B19" s="707" t="s">
        <v>98</v>
      </c>
      <c r="C19" s="708"/>
      <c r="D19" s="235"/>
      <c r="E19" s="236"/>
      <c r="F19" s="237"/>
      <c r="G19" s="237"/>
      <c r="H19" s="238"/>
      <c r="I19" s="239"/>
      <c r="J19" s="237"/>
      <c r="K19" s="239"/>
      <c r="L19" s="240"/>
      <c r="M19" s="241"/>
      <c r="N19" s="240"/>
      <c r="O19" s="345"/>
      <c r="P19" s="242"/>
      <c r="Q19" s="243"/>
      <c r="R19" s="243"/>
      <c r="S19" s="224"/>
      <c r="T19" s="224">
        <f t="shared" si="0"/>
        <v>0</v>
      </c>
      <c r="U19" s="225">
        <f t="shared" si="1"/>
        <v>0</v>
      </c>
    </row>
    <row r="20" spans="1:21" s="5" customFormat="1" ht="24.95" customHeight="1">
      <c r="A20" s="197">
        <v>12</v>
      </c>
      <c r="B20" s="197" t="s">
        <v>6</v>
      </c>
      <c r="C20" s="212" t="s">
        <v>234</v>
      </c>
      <c r="D20" s="197" t="s">
        <v>6</v>
      </c>
      <c r="E20" s="227" t="s">
        <v>157</v>
      </c>
      <c r="F20" s="197">
        <v>1</v>
      </c>
      <c r="G20" s="197" t="s">
        <v>6</v>
      </c>
      <c r="H20" s="197" t="s">
        <v>6</v>
      </c>
      <c r="I20" s="197">
        <v>1</v>
      </c>
      <c r="J20" s="197">
        <v>1</v>
      </c>
      <c r="K20" s="197">
        <v>1</v>
      </c>
      <c r="L20" s="214" t="s">
        <v>6</v>
      </c>
      <c r="M20" s="214" t="s">
        <v>38</v>
      </c>
      <c r="N20" s="197" t="s">
        <v>6</v>
      </c>
      <c r="O20" s="190">
        <v>0</v>
      </c>
      <c r="P20" s="190">
        <v>159420</v>
      </c>
      <c r="Q20" s="190">
        <v>6480</v>
      </c>
      <c r="R20" s="244"/>
      <c r="S20" s="192">
        <v>0</v>
      </c>
      <c r="T20" s="192">
        <f>SUM( P20)</f>
        <v>159420</v>
      </c>
      <c r="U20" s="193">
        <f>SUM( Q20,T20)</f>
        <v>165900</v>
      </c>
    </row>
    <row r="21" spans="1:21" ht="24.95" customHeight="1">
      <c r="A21" s="197">
        <v>13</v>
      </c>
      <c r="B21" s="212" t="s">
        <v>117</v>
      </c>
      <c r="C21" s="212" t="s">
        <v>108</v>
      </c>
      <c r="D21" s="197" t="s">
        <v>6</v>
      </c>
      <c r="E21" s="310" t="s">
        <v>109</v>
      </c>
      <c r="F21" s="197">
        <v>1</v>
      </c>
      <c r="G21" s="197">
        <v>1</v>
      </c>
      <c r="H21" s="246">
        <v>159420</v>
      </c>
      <c r="I21" s="197">
        <v>1</v>
      </c>
      <c r="J21" s="197">
        <v>1</v>
      </c>
      <c r="K21" s="197">
        <v>1</v>
      </c>
      <c r="L21" s="197" t="s">
        <v>6</v>
      </c>
      <c r="M21" s="197" t="s">
        <v>6</v>
      </c>
      <c r="N21" s="197" t="s">
        <v>6</v>
      </c>
      <c r="O21" s="190">
        <v>0</v>
      </c>
      <c r="P21" s="190">
        <v>6480</v>
      </c>
      <c r="Q21" s="190">
        <v>6720</v>
      </c>
      <c r="R21" s="217"/>
      <c r="S21" s="192">
        <v>0</v>
      </c>
      <c r="T21" s="192">
        <f>SUM( H21,P21)</f>
        <v>165900</v>
      </c>
      <c r="U21" s="193">
        <f>SUM( T21,Q21)</f>
        <v>172620</v>
      </c>
    </row>
    <row r="22" spans="1:21" ht="24.95" customHeight="1">
      <c r="A22" s="197"/>
      <c r="B22" s="707" t="s">
        <v>91</v>
      </c>
      <c r="C22" s="708"/>
      <c r="D22" s="247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9"/>
    </row>
    <row r="23" spans="1:21" ht="24.95" customHeight="1">
      <c r="A23" s="197">
        <v>14</v>
      </c>
      <c r="B23" s="212" t="s">
        <v>92</v>
      </c>
      <c r="C23" s="212" t="s">
        <v>93</v>
      </c>
      <c r="D23" s="197" t="s">
        <v>6</v>
      </c>
      <c r="E23" s="197" t="s">
        <v>97</v>
      </c>
      <c r="F23" s="197">
        <v>1</v>
      </c>
      <c r="G23" s="197">
        <v>1</v>
      </c>
      <c r="H23" s="213">
        <v>120000</v>
      </c>
      <c r="I23" s="213">
        <v>1</v>
      </c>
      <c r="J23" s="213">
        <v>1</v>
      </c>
      <c r="K23" s="214" t="s">
        <v>54</v>
      </c>
      <c r="L23" s="213" t="s">
        <v>6</v>
      </c>
      <c r="M23" s="213" t="s">
        <v>6</v>
      </c>
      <c r="N23" s="214" t="s">
        <v>6</v>
      </c>
      <c r="O23" s="189">
        <v>0</v>
      </c>
      <c r="P23" s="189">
        <v>0</v>
      </c>
      <c r="Q23" s="189">
        <v>0</v>
      </c>
      <c r="R23" s="191"/>
      <c r="S23" s="192">
        <v>0</v>
      </c>
      <c r="T23" s="192">
        <v>120000</v>
      </c>
      <c r="U23" s="193">
        <f t="shared" ref="U23:U25" si="2">SUM( T23,Q23)</f>
        <v>120000</v>
      </c>
    </row>
    <row r="24" spans="1:21" ht="25.5" customHeight="1">
      <c r="A24" s="197">
        <v>15</v>
      </c>
      <c r="B24" s="212" t="s">
        <v>200</v>
      </c>
      <c r="C24" s="203" t="s">
        <v>185</v>
      </c>
      <c r="D24" s="197" t="s">
        <v>6</v>
      </c>
      <c r="E24" s="197" t="s">
        <v>97</v>
      </c>
      <c r="F24" s="197">
        <v>1</v>
      </c>
      <c r="G24" s="197">
        <v>1</v>
      </c>
      <c r="H24" s="213">
        <v>120000</v>
      </c>
      <c r="I24" s="213">
        <v>1</v>
      </c>
      <c r="J24" s="213">
        <v>1</v>
      </c>
      <c r="K24" s="214" t="s">
        <v>54</v>
      </c>
      <c r="L24" s="213" t="s">
        <v>6</v>
      </c>
      <c r="M24" s="213" t="s">
        <v>6</v>
      </c>
      <c r="N24" s="214" t="s">
        <v>6</v>
      </c>
      <c r="O24" s="189">
        <v>0</v>
      </c>
      <c r="P24" s="189">
        <v>0</v>
      </c>
      <c r="Q24" s="189">
        <v>0</v>
      </c>
      <c r="R24" s="191"/>
      <c r="S24" s="192">
        <v>0</v>
      </c>
      <c r="T24" s="192">
        <v>120000</v>
      </c>
      <c r="U24" s="193">
        <f t="shared" si="2"/>
        <v>120000</v>
      </c>
    </row>
    <row r="25" spans="1:21" ht="25.5" customHeight="1">
      <c r="A25" s="197">
        <v>16</v>
      </c>
      <c r="B25" s="212" t="s">
        <v>95</v>
      </c>
      <c r="C25" s="212" t="s">
        <v>96</v>
      </c>
      <c r="D25" s="197" t="s">
        <v>6</v>
      </c>
      <c r="E25" s="197" t="s">
        <v>97</v>
      </c>
      <c r="F25" s="197">
        <v>1</v>
      </c>
      <c r="G25" s="197">
        <v>1</v>
      </c>
      <c r="H25" s="213">
        <v>120000</v>
      </c>
      <c r="I25" s="213">
        <v>1</v>
      </c>
      <c r="J25" s="213">
        <v>1</v>
      </c>
      <c r="K25" s="214" t="s">
        <v>54</v>
      </c>
      <c r="L25" s="213" t="s">
        <v>6</v>
      </c>
      <c r="M25" s="213" t="s">
        <v>6</v>
      </c>
      <c r="N25" s="214" t="s">
        <v>6</v>
      </c>
      <c r="O25" s="189">
        <v>0</v>
      </c>
      <c r="P25" s="189">
        <v>0</v>
      </c>
      <c r="Q25" s="189">
        <v>0</v>
      </c>
      <c r="R25" s="191"/>
      <c r="S25" s="192">
        <v>0</v>
      </c>
      <c r="T25" s="192">
        <v>120000</v>
      </c>
      <c r="U25" s="193">
        <f t="shared" si="2"/>
        <v>120000</v>
      </c>
    </row>
    <row r="26" spans="1:21" s="4" customFormat="1" ht="24.95" customHeight="1">
      <c r="A26" s="197">
        <v>17</v>
      </c>
      <c r="B26" s="212" t="s">
        <v>94</v>
      </c>
      <c r="C26" s="212" t="s">
        <v>96</v>
      </c>
      <c r="D26" s="197" t="s">
        <v>6</v>
      </c>
      <c r="E26" s="197" t="s">
        <v>97</v>
      </c>
      <c r="F26" s="197">
        <v>1</v>
      </c>
      <c r="G26" s="197">
        <v>1</v>
      </c>
      <c r="H26" s="213">
        <v>120000</v>
      </c>
      <c r="I26" s="213">
        <v>1</v>
      </c>
      <c r="J26" s="213">
        <v>1</v>
      </c>
      <c r="K26" s="214" t="s">
        <v>54</v>
      </c>
      <c r="L26" s="213" t="s">
        <v>6</v>
      </c>
      <c r="M26" s="213" t="s">
        <v>6</v>
      </c>
      <c r="N26" s="214" t="s">
        <v>6</v>
      </c>
      <c r="O26" s="189">
        <v>0</v>
      </c>
      <c r="P26" s="189">
        <v>0</v>
      </c>
      <c r="Q26" s="189">
        <v>0</v>
      </c>
      <c r="R26" s="191"/>
      <c r="S26" s="218">
        <v>0</v>
      </c>
      <c r="T26" s="218">
        <v>120000</v>
      </c>
      <c r="U26" s="189">
        <v>120000</v>
      </c>
    </row>
    <row r="27" spans="1:21" ht="24.95" customHeight="1">
      <c r="A27" s="308"/>
      <c r="B27" s="251"/>
      <c r="C27" s="251"/>
      <c r="D27" s="309"/>
      <c r="E27" s="309"/>
      <c r="F27" s="309"/>
      <c r="G27" s="309"/>
      <c r="H27" s="253"/>
      <c r="I27" s="253"/>
      <c r="J27" s="253"/>
      <c r="K27" s="254"/>
      <c r="L27" s="253"/>
      <c r="M27" s="253"/>
      <c r="N27" s="254"/>
      <c r="O27" s="255"/>
      <c r="P27" s="255"/>
      <c r="Q27" s="255"/>
      <c r="R27" s="256"/>
      <c r="S27" s="257"/>
      <c r="T27" s="257"/>
      <c r="U27" s="258"/>
    </row>
    <row r="28" spans="1:21" ht="24.95" customHeight="1">
      <c r="A28" s="815"/>
      <c r="B28" s="816"/>
      <c r="C28" s="816"/>
      <c r="D28" s="816"/>
      <c r="E28" s="816"/>
      <c r="F28" s="816"/>
      <c r="G28" s="816"/>
      <c r="H28" s="816"/>
      <c r="I28" s="816"/>
      <c r="J28" s="816"/>
      <c r="K28" s="816"/>
      <c r="L28" s="816"/>
      <c r="M28" s="816"/>
      <c r="N28" s="816"/>
      <c r="O28" s="816"/>
      <c r="P28" s="816"/>
      <c r="Q28" s="816"/>
      <c r="R28" s="816"/>
      <c r="S28" s="816"/>
      <c r="T28" s="816"/>
      <c r="U28" s="817"/>
    </row>
    <row r="29" spans="1:21" s="7" customFormat="1" ht="24.75" customHeight="1">
      <c r="A29" s="710" t="s">
        <v>0</v>
      </c>
      <c r="B29" s="710" t="s">
        <v>13</v>
      </c>
      <c r="C29" s="710" t="s">
        <v>1</v>
      </c>
      <c r="D29" s="710" t="s">
        <v>69</v>
      </c>
      <c r="E29" s="725" t="s">
        <v>65</v>
      </c>
      <c r="F29" s="725" t="s">
        <v>66</v>
      </c>
      <c r="G29" s="731" t="s">
        <v>22</v>
      </c>
      <c r="H29" s="732"/>
      <c r="I29" s="757" t="s">
        <v>235</v>
      </c>
      <c r="J29" s="758"/>
      <c r="K29" s="759"/>
      <c r="L29" s="763" t="s">
        <v>67</v>
      </c>
      <c r="M29" s="764"/>
      <c r="N29" s="765"/>
      <c r="O29" s="769" t="s">
        <v>68</v>
      </c>
      <c r="P29" s="770"/>
      <c r="Q29" s="771"/>
      <c r="R29" s="307"/>
      <c r="S29" s="769" t="s">
        <v>3</v>
      </c>
      <c r="T29" s="770"/>
      <c r="U29" s="771"/>
    </row>
    <row r="30" spans="1:21" s="7" customFormat="1" ht="26.25" customHeight="1">
      <c r="A30" s="711"/>
      <c r="B30" s="711"/>
      <c r="C30" s="711"/>
      <c r="D30" s="711"/>
      <c r="E30" s="726"/>
      <c r="F30" s="726"/>
      <c r="G30" s="725" t="s">
        <v>4</v>
      </c>
      <c r="H30" s="725" t="s">
        <v>23</v>
      </c>
      <c r="I30" s="760"/>
      <c r="J30" s="761"/>
      <c r="K30" s="762"/>
      <c r="L30" s="766"/>
      <c r="M30" s="767"/>
      <c r="N30" s="768"/>
      <c r="O30" s="772"/>
      <c r="P30" s="773"/>
      <c r="Q30" s="774"/>
      <c r="R30" s="307"/>
      <c r="S30" s="772"/>
      <c r="T30" s="773"/>
      <c r="U30" s="774"/>
    </row>
    <row r="31" spans="1:21" s="7" customFormat="1" ht="24.95" customHeight="1">
      <c r="A31" s="712"/>
      <c r="B31" s="712"/>
      <c r="C31" s="712"/>
      <c r="D31" s="712"/>
      <c r="E31" s="727"/>
      <c r="F31" s="727"/>
      <c r="G31" s="727"/>
      <c r="H31" s="727"/>
      <c r="I31" s="306">
        <v>2558</v>
      </c>
      <c r="J31" s="306">
        <v>2559</v>
      </c>
      <c r="K31" s="306">
        <v>2560</v>
      </c>
      <c r="L31" s="306">
        <v>2558</v>
      </c>
      <c r="M31" s="306">
        <v>2559</v>
      </c>
      <c r="N31" s="306">
        <v>2560</v>
      </c>
      <c r="O31" s="307">
        <v>2558</v>
      </c>
      <c r="P31" s="307">
        <v>2559</v>
      </c>
      <c r="Q31" s="307">
        <v>2560</v>
      </c>
      <c r="R31" s="197">
        <v>2554</v>
      </c>
      <c r="S31" s="307">
        <v>2558</v>
      </c>
      <c r="T31" s="307">
        <v>2559</v>
      </c>
      <c r="U31" s="307">
        <v>2560</v>
      </c>
    </row>
    <row r="32" spans="1:21" ht="22.5" customHeight="1">
      <c r="A32" s="197"/>
      <c r="B32" s="723" t="s">
        <v>55</v>
      </c>
      <c r="C32" s="724"/>
      <c r="D32" s="219"/>
      <c r="E32" s="259"/>
      <c r="F32" s="260"/>
      <c r="G32" s="260"/>
      <c r="H32" s="260"/>
      <c r="I32" s="260"/>
      <c r="J32" s="260"/>
      <c r="K32" s="260"/>
      <c r="L32" s="260"/>
      <c r="M32" s="260"/>
      <c r="N32" s="260"/>
      <c r="O32" s="261"/>
      <c r="P32" s="261"/>
      <c r="Q32" s="261"/>
      <c r="R32" s="262"/>
      <c r="S32" s="261"/>
      <c r="T32" s="261"/>
      <c r="U32" s="263"/>
    </row>
    <row r="33" spans="1:26" ht="26.25" customHeight="1">
      <c r="A33" s="197">
        <v>18</v>
      </c>
      <c r="B33" s="212" t="s">
        <v>16</v>
      </c>
      <c r="C33" s="264" t="s">
        <v>278</v>
      </c>
      <c r="D33" s="265" t="s">
        <v>251</v>
      </c>
      <c r="E33" s="266" t="s">
        <v>254</v>
      </c>
      <c r="F33" s="197">
        <v>1</v>
      </c>
      <c r="G33" s="197">
        <v>1</v>
      </c>
      <c r="H33" s="213">
        <v>347640</v>
      </c>
      <c r="I33" s="213">
        <v>1</v>
      </c>
      <c r="J33" s="213">
        <v>1</v>
      </c>
      <c r="K33" s="213">
        <v>1</v>
      </c>
      <c r="L33" s="213" t="s">
        <v>6</v>
      </c>
      <c r="M33" s="213" t="s">
        <v>6</v>
      </c>
      <c r="N33" s="213" t="s">
        <v>6</v>
      </c>
      <c r="O33" s="189">
        <v>0</v>
      </c>
      <c r="P33" s="189">
        <v>11880</v>
      </c>
      <c r="Q33" s="189">
        <v>12240</v>
      </c>
      <c r="R33" s="191"/>
      <c r="S33" s="192">
        <v>0</v>
      </c>
      <c r="T33" s="192">
        <f>SUM( H33,P33)</f>
        <v>359520</v>
      </c>
      <c r="U33" s="193">
        <f>SUM( T33,Q33)</f>
        <v>371760</v>
      </c>
    </row>
    <row r="34" spans="1:26" ht="23.25" customHeight="1">
      <c r="A34" s="197"/>
      <c r="B34" s="755" t="s">
        <v>195</v>
      </c>
      <c r="C34" s="756"/>
      <c r="D34" s="756"/>
      <c r="E34" s="756"/>
      <c r="F34" s="756"/>
      <c r="G34" s="756"/>
      <c r="H34" s="756"/>
      <c r="I34" s="756"/>
      <c r="J34" s="756"/>
      <c r="K34" s="756"/>
      <c r="L34" s="756"/>
      <c r="M34" s="756"/>
      <c r="N34" s="756"/>
      <c r="O34" s="756"/>
      <c r="P34" s="756"/>
      <c r="Q34" s="756"/>
      <c r="R34" s="756"/>
      <c r="S34" s="756"/>
      <c r="T34" s="756"/>
      <c r="U34" s="810"/>
    </row>
    <row r="35" spans="1:26" ht="33.75" customHeight="1">
      <c r="A35" s="197">
        <v>19</v>
      </c>
      <c r="B35" s="212" t="s">
        <v>21</v>
      </c>
      <c r="C35" s="267" t="s">
        <v>279</v>
      </c>
      <c r="D35" s="265" t="s">
        <v>250</v>
      </c>
      <c r="E35" s="266" t="s">
        <v>254</v>
      </c>
      <c r="F35" s="197">
        <v>1</v>
      </c>
      <c r="G35" s="197">
        <v>1</v>
      </c>
      <c r="H35" s="213">
        <v>315420</v>
      </c>
      <c r="I35" s="228">
        <v>1</v>
      </c>
      <c r="J35" s="214" t="s">
        <v>54</v>
      </c>
      <c r="K35" s="228">
        <v>1</v>
      </c>
      <c r="L35" s="214" t="s">
        <v>38</v>
      </c>
      <c r="M35" s="214" t="s">
        <v>6</v>
      </c>
      <c r="N35" s="197" t="s">
        <v>6</v>
      </c>
      <c r="O35" s="190">
        <v>0</v>
      </c>
      <c r="P35" s="190">
        <v>12300</v>
      </c>
      <c r="Q35" s="189">
        <v>10800</v>
      </c>
      <c r="R35" s="191"/>
      <c r="S35" s="192">
        <v>0</v>
      </c>
      <c r="T35" s="192">
        <f>SUM( H35,P35)</f>
        <v>327720</v>
      </c>
      <c r="U35" s="193">
        <f>SUM(  T35,Q35)</f>
        <v>338520</v>
      </c>
      <c r="V35" s="2"/>
    </row>
    <row r="36" spans="1:26" ht="22.5" customHeight="1">
      <c r="A36" s="197">
        <v>20</v>
      </c>
      <c r="B36" s="212" t="s">
        <v>173</v>
      </c>
      <c r="C36" s="212" t="s">
        <v>263</v>
      </c>
      <c r="D36" s="197" t="s">
        <v>249</v>
      </c>
      <c r="E36" s="226" t="s">
        <v>285</v>
      </c>
      <c r="F36" s="197">
        <v>1</v>
      </c>
      <c r="G36" s="197">
        <v>1</v>
      </c>
      <c r="H36" s="213">
        <v>228660</v>
      </c>
      <c r="I36" s="213">
        <v>1</v>
      </c>
      <c r="J36" s="213">
        <v>1</v>
      </c>
      <c r="K36" s="213">
        <v>1</v>
      </c>
      <c r="L36" s="232" t="s">
        <v>6</v>
      </c>
      <c r="M36" s="213" t="s">
        <v>6</v>
      </c>
      <c r="N36" s="213" t="s">
        <v>6</v>
      </c>
      <c r="O36" s="189">
        <v>0</v>
      </c>
      <c r="P36" s="189">
        <v>8100</v>
      </c>
      <c r="Q36" s="189">
        <v>7680</v>
      </c>
      <c r="R36" s="191"/>
      <c r="S36" s="192">
        <v>0</v>
      </c>
      <c r="T36" s="192">
        <f>SUM( H36,P36)</f>
        <v>236760</v>
      </c>
      <c r="U36" s="193">
        <f>SUM( T36,Q36)</f>
        <v>244440</v>
      </c>
    </row>
    <row r="37" spans="1:26" ht="24.95" customHeight="1">
      <c r="A37" s="197">
        <v>21</v>
      </c>
      <c r="B37" s="197" t="s">
        <v>201</v>
      </c>
      <c r="C37" s="203" t="s">
        <v>264</v>
      </c>
      <c r="D37" s="197" t="s">
        <v>247</v>
      </c>
      <c r="E37" s="226" t="s">
        <v>280</v>
      </c>
      <c r="F37" s="8">
        <v>1</v>
      </c>
      <c r="G37" s="8">
        <v>1</v>
      </c>
      <c r="H37" s="113">
        <v>0</v>
      </c>
      <c r="I37" s="113">
        <v>1</v>
      </c>
      <c r="J37" s="113">
        <v>1</v>
      </c>
      <c r="K37" s="113">
        <v>1</v>
      </c>
      <c r="L37" s="113" t="s">
        <v>6</v>
      </c>
      <c r="M37" s="138" t="s">
        <v>38</v>
      </c>
      <c r="N37" s="113" t="s">
        <v>6</v>
      </c>
      <c r="O37" s="172">
        <v>0</v>
      </c>
      <c r="P37" s="140">
        <v>347520</v>
      </c>
      <c r="Q37" s="172">
        <v>12000</v>
      </c>
      <c r="R37" s="173"/>
      <c r="S37" s="164">
        <v>0</v>
      </c>
      <c r="T37" s="164">
        <v>347520</v>
      </c>
      <c r="U37" s="330">
        <f>SUM( Q37:T37)</f>
        <v>359520</v>
      </c>
      <c r="V37" s="300"/>
      <c r="W37" s="301"/>
      <c r="X37" s="302"/>
      <c r="Y37" s="302"/>
      <c r="Z37" s="300"/>
    </row>
    <row r="38" spans="1:26" ht="24.95" customHeight="1">
      <c r="A38" s="197">
        <v>22</v>
      </c>
      <c r="B38" s="212" t="s">
        <v>35</v>
      </c>
      <c r="C38" s="203" t="s">
        <v>265</v>
      </c>
      <c r="D38" s="310" t="s">
        <v>246</v>
      </c>
      <c r="E38" s="226" t="s">
        <v>285</v>
      </c>
      <c r="F38" s="197">
        <v>1</v>
      </c>
      <c r="G38" s="197">
        <v>1</v>
      </c>
      <c r="H38" s="213">
        <v>240960</v>
      </c>
      <c r="I38" s="206">
        <v>1</v>
      </c>
      <c r="J38" s="207" t="s">
        <v>54</v>
      </c>
      <c r="K38" s="206">
        <v>1</v>
      </c>
      <c r="L38" s="213" t="s">
        <v>6</v>
      </c>
      <c r="M38" s="213" t="s">
        <v>6</v>
      </c>
      <c r="N38" s="213" t="s">
        <v>6</v>
      </c>
      <c r="O38" s="189">
        <v>0</v>
      </c>
      <c r="P38" s="189">
        <v>8280</v>
      </c>
      <c r="Q38" s="189">
        <v>8760</v>
      </c>
      <c r="R38" s="191"/>
      <c r="S38" s="192">
        <v>0</v>
      </c>
      <c r="T38" s="192">
        <f>SUM( H38,P38)</f>
        <v>249240</v>
      </c>
      <c r="U38" s="189">
        <f>SUM( T38,Q38)</f>
        <v>258000</v>
      </c>
    </row>
    <row r="39" spans="1:26" ht="24.95" customHeight="1">
      <c r="A39" s="197">
        <v>23</v>
      </c>
      <c r="B39" s="212" t="s">
        <v>36</v>
      </c>
      <c r="C39" s="212" t="s">
        <v>266</v>
      </c>
      <c r="D39" s="197" t="s">
        <v>245</v>
      </c>
      <c r="E39" s="226" t="s">
        <v>285</v>
      </c>
      <c r="F39" s="197">
        <v>1</v>
      </c>
      <c r="G39" s="197">
        <v>1</v>
      </c>
      <c r="H39" s="213">
        <v>245040</v>
      </c>
      <c r="I39" s="213">
        <v>1</v>
      </c>
      <c r="J39" s="213">
        <v>1</v>
      </c>
      <c r="K39" s="213">
        <v>1</v>
      </c>
      <c r="L39" s="213" t="s">
        <v>6</v>
      </c>
      <c r="M39" s="213" t="s">
        <v>6</v>
      </c>
      <c r="N39" s="213" t="s">
        <v>6</v>
      </c>
      <c r="O39" s="189">
        <v>0</v>
      </c>
      <c r="P39" s="189">
        <v>8640</v>
      </c>
      <c r="Q39" s="189">
        <v>8880</v>
      </c>
      <c r="R39" s="191"/>
      <c r="S39" s="192">
        <v>0</v>
      </c>
      <c r="T39" s="192">
        <f>SUM( H39,P39)</f>
        <v>253680</v>
      </c>
      <c r="U39" s="193">
        <f>SUM(T39,Q39)</f>
        <v>262560</v>
      </c>
    </row>
    <row r="40" spans="1:26" ht="24.95" customHeight="1">
      <c r="A40" s="197">
        <v>24</v>
      </c>
      <c r="B40" s="268" t="s">
        <v>174</v>
      </c>
      <c r="C40" s="203" t="s">
        <v>267</v>
      </c>
      <c r="D40" s="200" t="s">
        <v>248</v>
      </c>
      <c r="E40" s="226" t="s">
        <v>286</v>
      </c>
      <c r="F40" s="197">
        <v>1</v>
      </c>
      <c r="G40" s="197">
        <v>1</v>
      </c>
      <c r="H40" s="213">
        <v>221280</v>
      </c>
      <c r="I40" s="213">
        <v>1</v>
      </c>
      <c r="J40" s="213">
        <v>1</v>
      </c>
      <c r="K40" s="213">
        <v>1</v>
      </c>
      <c r="L40" s="214" t="s">
        <v>6</v>
      </c>
      <c r="M40" s="213" t="s">
        <v>6</v>
      </c>
      <c r="N40" s="213" t="s">
        <v>6</v>
      </c>
      <c r="O40" s="303">
        <v>0</v>
      </c>
      <c r="P40" s="303">
        <v>9120</v>
      </c>
      <c r="Q40" s="303">
        <v>9240</v>
      </c>
      <c r="R40" s="269"/>
      <c r="S40" s="192">
        <v>0</v>
      </c>
      <c r="T40" s="192">
        <f>SUM(  H40,P40)</f>
        <v>230400</v>
      </c>
      <c r="U40" s="193">
        <f>SUM(  T40,Q40)</f>
        <v>239640</v>
      </c>
    </row>
    <row r="41" spans="1:26" ht="24.95" customHeight="1">
      <c r="A41" s="197">
        <v>26</v>
      </c>
      <c r="B41" s="197" t="s">
        <v>6</v>
      </c>
      <c r="C41" s="212" t="s">
        <v>268</v>
      </c>
      <c r="D41" s="197" t="s">
        <v>247</v>
      </c>
      <c r="E41" s="214" t="s">
        <v>287</v>
      </c>
      <c r="F41" s="115">
        <v>1</v>
      </c>
      <c r="G41" s="115">
        <v>1</v>
      </c>
      <c r="H41" s="331" t="s">
        <v>6</v>
      </c>
      <c r="I41" s="332" t="s">
        <v>54</v>
      </c>
      <c r="J41" s="324">
        <v>1</v>
      </c>
      <c r="K41" s="332" t="s">
        <v>54</v>
      </c>
      <c r="L41" s="334" t="s">
        <v>6</v>
      </c>
      <c r="M41" s="138" t="s">
        <v>38</v>
      </c>
      <c r="N41" s="334" t="s">
        <v>6</v>
      </c>
      <c r="O41" s="333">
        <v>0</v>
      </c>
      <c r="P41" s="333">
        <v>276300</v>
      </c>
      <c r="Q41" s="172">
        <v>9720</v>
      </c>
      <c r="R41" s="172"/>
      <c r="S41" s="164">
        <v>0</v>
      </c>
      <c r="T41" s="164">
        <v>276300</v>
      </c>
      <c r="U41" s="330">
        <f>SUM( Q41:T41)</f>
        <v>286020</v>
      </c>
    </row>
    <row r="42" spans="1:26" ht="24.95" customHeight="1">
      <c r="A42" s="228"/>
      <c r="B42" s="707" t="s">
        <v>98</v>
      </c>
      <c r="C42" s="708"/>
      <c r="D42" s="310"/>
      <c r="E42" s="271"/>
      <c r="F42" s="201"/>
      <c r="G42" s="201"/>
      <c r="H42" s="270"/>
      <c r="I42" s="232"/>
      <c r="J42" s="201"/>
      <c r="K42" s="232"/>
      <c r="L42" s="232"/>
      <c r="M42" s="233"/>
      <c r="N42" s="232"/>
      <c r="O42" s="234"/>
      <c r="P42" s="234"/>
      <c r="Q42" s="189"/>
      <c r="R42" s="272"/>
      <c r="S42" s="192"/>
      <c r="T42" s="192"/>
      <c r="U42" s="193"/>
    </row>
    <row r="43" spans="1:26" ht="24.95" customHeight="1">
      <c r="A43" s="228">
        <v>27</v>
      </c>
      <c r="B43" s="212" t="s">
        <v>102</v>
      </c>
      <c r="C43" s="212" t="s">
        <v>105</v>
      </c>
      <c r="D43" s="197" t="s">
        <v>6</v>
      </c>
      <c r="E43" s="273" t="s">
        <v>157</v>
      </c>
      <c r="F43" s="197">
        <v>1</v>
      </c>
      <c r="G43" s="197">
        <v>1</v>
      </c>
      <c r="H43" s="213">
        <v>159420</v>
      </c>
      <c r="I43" s="197">
        <v>1</v>
      </c>
      <c r="J43" s="197">
        <v>1</v>
      </c>
      <c r="K43" s="197">
        <v>1</v>
      </c>
      <c r="L43" s="197" t="s">
        <v>6</v>
      </c>
      <c r="M43" s="197" t="s">
        <v>6</v>
      </c>
      <c r="N43" s="197" t="s">
        <v>6</v>
      </c>
      <c r="O43" s="189">
        <v>0</v>
      </c>
      <c r="P43" s="189">
        <v>6480</v>
      </c>
      <c r="Q43" s="189">
        <v>6720</v>
      </c>
      <c r="R43" s="191"/>
      <c r="S43" s="192">
        <v>0</v>
      </c>
      <c r="T43" s="192">
        <f>SUM( H43,P43)</f>
        <v>165900</v>
      </c>
      <c r="U43" s="193">
        <f>SUM( T43,Q43)</f>
        <v>172620</v>
      </c>
    </row>
    <row r="44" spans="1:26" ht="24.95" customHeight="1">
      <c r="A44" s="197"/>
      <c r="B44" s="723" t="s">
        <v>7</v>
      </c>
      <c r="C44" s="724"/>
      <c r="D44" s="219"/>
      <c r="E44" s="259"/>
      <c r="F44" s="260"/>
      <c r="G44" s="260"/>
      <c r="H44" s="260"/>
      <c r="I44" s="260"/>
      <c r="J44" s="260"/>
      <c r="K44" s="260"/>
      <c r="L44" s="260"/>
      <c r="M44" s="260"/>
      <c r="N44" s="260"/>
      <c r="O44" s="261"/>
      <c r="P44" s="261"/>
      <c r="Q44" s="261"/>
      <c r="R44" s="262"/>
      <c r="S44" s="261"/>
      <c r="T44" s="224">
        <f t="shared" ref="T44:T48" si="3">SUM(  P44,H44)</f>
        <v>0</v>
      </c>
      <c r="U44" s="225">
        <f t="shared" ref="U44:U48" si="4">SUM( T44,Q44)</f>
        <v>0</v>
      </c>
    </row>
    <row r="45" spans="1:26" ht="24.95" customHeight="1">
      <c r="A45" s="197">
        <v>28</v>
      </c>
      <c r="B45" s="181" t="s">
        <v>216</v>
      </c>
      <c r="C45" s="180" t="s">
        <v>277</v>
      </c>
      <c r="D45" s="197" t="s">
        <v>243</v>
      </c>
      <c r="E45" s="226" t="s">
        <v>254</v>
      </c>
      <c r="F45" s="197">
        <v>1</v>
      </c>
      <c r="G45" s="197">
        <v>1</v>
      </c>
      <c r="H45" s="213">
        <v>278640</v>
      </c>
      <c r="I45" s="213">
        <v>1</v>
      </c>
      <c r="J45" s="213">
        <v>1</v>
      </c>
      <c r="K45" s="213">
        <v>1</v>
      </c>
      <c r="L45" s="214" t="s">
        <v>38</v>
      </c>
      <c r="M45" s="213" t="s">
        <v>6</v>
      </c>
      <c r="N45" s="213" t="s">
        <v>6</v>
      </c>
      <c r="O45" s="303">
        <v>0</v>
      </c>
      <c r="P45" s="303">
        <v>10260</v>
      </c>
      <c r="Q45" s="189">
        <v>11040</v>
      </c>
      <c r="R45" s="189"/>
      <c r="S45" s="192">
        <v>0</v>
      </c>
      <c r="T45" s="192">
        <f>SUM( H45,P45)</f>
        <v>288900</v>
      </c>
      <c r="U45" s="193">
        <f>SUM( T45,Q45)</f>
        <v>299940</v>
      </c>
    </row>
    <row r="46" spans="1:26" ht="24.95" customHeight="1">
      <c r="A46" s="197">
        <v>29</v>
      </c>
      <c r="B46" s="212" t="s">
        <v>49</v>
      </c>
      <c r="C46" s="212" t="s">
        <v>269</v>
      </c>
      <c r="D46" s="197" t="s">
        <v>243</v>
      </c>
      <c r="E46" s="226" t="s">
        <v>286</v>
      </c>
      <c r="F46" s="307">
        <v>1</v>
      </c>
      <c r="G46" s="307">
        <v>1</v>
      </c>
      <c r="H46" s="274">
        <v>264480</v>
      </c>
      <c r="I46" s="274">
        <v>1</v>
      </c>
      <c r="J46" s="274">
        <v>1</v>
      </c>
      <c r="K46" s="274">
        <v>1</v>
      </c>
      <c r="L46" s="274" t="s">
        <v>6</v>
      </c>
      <c r="M46" s="274" t="s">
        <v>6</v>
      </c>
      <c r="N46" s="274" t="s">
        <v>6</v>
      </c>
      <c r="O46" s="189">
        <v>0</v>
      </c>
      <c r="P46" s="189">
        <v>10560</v>
      </c>
      <c r="Q46" s="189">
        <v>10800</v>
      </c>
      <c r="R46" s="189"/>
      <c r="S46" s="192">
        <v>0</v>
      </c>
      <c r="T46" s="192">
        <f>SUM( H46,P46)</f>
        <v>275040</v>
      </c>
      <c r="U46" s="193">
        <f>SUM( T46,Q46)</f>
        <v>285840</v>
      </c>
    </row>
    <row r="47" spans="1:26" ht="24.95" customHeight="1">
      <c r="A47" s="197">
        <v>30</v>
      </c>
      <c r="B47" s="197" t="s">
        <v>6</v>
      </c>
      <c r="C47" s="212" t="s">
        <v>269</v>
      </c>
      <c r="D47" s="197" t="s">
        <v>244</v>
      </c>
      <c r="E47" s="226" t="s">
        <v>287</v>
      </c>
      <c r="F47" s="324">
        <v>1</v>
      </c>
      <c r="G47" s="324">
        <v>1</v>
      </c>
      <c r="H47" s="331" t="s">
        <v>6</v>
      </c>
      <c r="I47" s="332" t="s">
        <v>54</v>
      </c>
      <c r="J47" s="324">
        <v>1</v>
      </c>
      <c r="K47" s="332" t="s">
        <v>54</v>
      </c>
      <c r="L47" s="138" t="s">
        <v>6</v>
      </c>
      <c r="M47" s="138" t="s">
        <v>38</v>
      </c>
      <c r="N47" s="334" t="s">
        <v>6</v>
      </c>
      <c r="O47" s="333">
        <v>0</v>
      </c>
      <c r="P47" s="333">
        <v>276300</v>
      </c>
      <c r="Q47" s="172">
        <v>9720</v>
      </c>
      <c r="R47" s="172"/>
      <c r="S47" s="164">
        <v>0</v>
      </c>
      <c r="T47" s="164">
        <v>276300</v>
      </c>
      <c r="U47" s="330">
        <f>SUM( Q47:T47)</f>
        <v>286020</v>
      </c>
    </row>
    <row r="48" spans="1:26" ht="24.95" customHeight="1">
      <c r="A48" s="307"/>
      <c r="B48" s="707" t="s">
        <v>98</v>
      </c>
      <c r="C48" s="708"/>
      <c r="D48" s="312"/>
      <c r="E48" s="311"/>
      <c r="F48" s="311"/>
      <c r="G48" s="311"/>
      <c r="H48" s="311"/>
      <c r="I48" s="204"/>
      <c r="J48" s="204"/>
      <c r="K48" s="204"/>
      <c r="L48" s="204"/>
      <c r="M48" s="204"/>
      <c r="N48" s="204"/>
      <c r="O48" s="275"/>
      <c r="P48" s="275"/>
      <c r="Q48" s="275"/>
      <c r="R48" s="211"/>
      <c r="S48" s="275"/>
      <c r="T48" s="192">
        <f t="shared" si="3"/>
        <v>0</v>
      </c>
      <c r="U48" s="193">
        <f t="shared" si="4"/>
        <v>0</v>
      </c>
      <c r="V48" s="2"/>
      <c r="W48" s="2"/>
    </row>
    <row r="49" spans="1:22" ht="22.5" customHeight="1">
      <c r="A49" s="197">
        <v>31</v>
      </c>
      <c r="B49" s="197" t="s">
        <v>6</v>
      </c>
      <c r="C49" s="212" t="s">
        <v>106</v>
      </c>
      <c r="D49" s="197" t="s">
        <v>6</v>
      </c>
      <c r="E49" s="273" t="s">
        <v>158</v>
      </c>
      <c r="F49" s="8">
        <v>1</v>
      </c>
      <c r="G49" s="8">
        <v>1</v>
      </c>
      <c r="H49" s="113" t="s">
        <v>6</v>
      </c>
      <c r="I49" s="8">
        <v>1</v>
      </c>
      <c r="J49" s="8">
        <v>1</v>
      </c>
      <c r="K49" s="8">
        <v>1</v>
      </c>
      <c r="L49" s="8" t="s">
        <v>6</v>
      </c>
      <c r="M49" s="138" t="s">
        <v>38</v>
      </c>
      <c r="N49" s="8" t="s">
        <v>6</v>
      </c>
      <c r="O49" s="172">
        <v>0</v>
      </c>
      <c r="P49" s="172">
        <v>159420</v>
      </c>
      <c r="Q49" s="172">
        <v>6480</v>
      </c>
      <c r="R49" s="173"/>
      <c r="S49" s="164">
        <v>0</v>
      </c>
      <c r="T49" s="164">
        <f>SUM(  P49)</f>
        <v>159420</v>
      </c>
      <c r="U49" s="330">
        <f>SUM(  T49,Q49)</f>
        <v>165900</v>
      </c>
      <c r="V49" s="5"/>
    </row>
    <row r="50" spans="1:22" ht="22.5" customHeight="1">
      <c r="A50" s="197"/>
      <c r="B50" s="707" t="s">
        <v>91</v>
      </c>
      <c r="C50" s="708"/>
      <c r="D50" s="197"/>
      <c r="E50" s="273"/>
      <c r="F50" s="197"/>
      <c r="G50" s="197"/>
      <c r="H50" s="213"/>
      <c r="I50" s="197"/>
      <c r="J50" s="197"/>
      <c r="K50" s="197"/>
      <c r="L50" s="197"/>
      <c r="M50" s="197"/>
      <c r="N50" s="197"/>
      <c r="O50" s="189"/>
      <c r="P50" s="189"/>
      <c r="Q50" s="189"/>
      <c r="R50" s="191"/>
      <c r="S50" s="192"/>
      <c r="T50" s="192"/>
      <c r="U50" s="193"/>
    </row>
    <row r="51" spans="1:22" ht="22.5" customHeight="1">
      <c r="A51" s="197">
        <v>32</v>
      </c>
      <c r="B51" s="197" t="s">
        <v>6</v>
      </c>
      <c r="C51" s="212" t="s">
        <v>107</v>
      </c>
      <c r="D51" s="197" t="s">
        <v>6</v>
      </c>
      <c r="E51" s="227" t="s">
        <v>157</v>
      </c>
      <c r="F51" s="8">
        <v>1</v>
      </c>
      <c r="G51" s="8">
        <v>1</v>
      </c>
      <c r="H51" s="113" t="s">
        <v>6</v>
      </c>
      <c r="I51" s="8">
        <v>1</v>
      </c>
      <c r="J51" s="8">
        <v>1</v>
      </c>
      <c r="K51" s="8">
        <v>1</v>
      </c>
      <c r="L51" s="8" t="s">
        <v>6</v>
      </c>
      <c r="M51" s="138" t="s">
        <v>38</v>
      </c>
      <c r="N51" s="8" t="s">
        <v>6</v>
      </c>
      <c r="O51" s="172">
        <v>0</v>
      </c>
      <c r="P51" s="172">
        <v>159420</v>
      </c>
      <c r="Q51" s="172">
        <v>6480</v>
      </c>
      <c r="R51" s="173"/>
      <c r="S51" s="164">
        <v>0</v>
      </c>
      <c r="T51" s="164">
        <f t="shared" ref="T51" si="5">SUM(  P51)</f>
        <v>159420</v>
      </c>
      <c r="U51" s="330">
        <f t="shared" ref="U51" si="6">SUM(  T51,Q51)</f>
        <v>165900</v>
      </c>
    </row>
    <row r="52" spans="1:22" ht="22.5" customHeight="1">
      <c r="A52" s="197">
        <v>33</v>
      </c>
      <c r="B52" s="212" t="s">
        <v>100</v>
      </c>
      <c r="C52" s="212" t="s">
        <v>108</v>
      </c>
      <c r="D52" s="197" t="s">
        <v>6</v>
      </c>
      <c r="E52" s="227" t="s">
        <v>157</v>
      </c>
      <c r="F52" s="197">
        <v>1</v>
      </c>
      <c r="G52" s="197">
        <v>1</v>
      </c>
      <c r="H52" s="213">
        <v>144960</v>
      </c>
      <c r="I52" s="197">
        <v>1</v>
      </c>
      <c r="J52" s="197">
        <v>1</v>
      </c>
      <c r="K52" s="197">
        <v>1</v>
      </c>
      <c r="L52" s="197" t="s">
        <v>6</v>
      </c>
      <c r="M52" s="197" t="s">
        <v>6</v>
      </c>
      <c r="N52" s="197" t="s">
        <v>6</v>
      </c>
      <c r="O52" s="189">
        <v>0</v>
      </c>
      <c r="P52" s="189">
        <v>5880</v>
      </c>
      <c r="Q52" s="189">
        <v>6120</v>
      </c>
      <c r="R52" s="191"/>
      <c r="S52" s="192">
        <v>0</v>
      </c>
      <c r="T52" s="192">
        <f>SUM( H52,P52)</f>
        <v>150840</v>
      </c>
      <c r="U52" s="193">
        <f>SUM( Q52,T52)</f>
        <v>156960</v>
      </c>
    </row>
    <row r="53" spans="1:22" s="5" customFormat="1" ht="22.5" customHeight="1">
      <c r="A53" s="197"/>
      <c r="B53" s="812"/>
      <c r="C53" s="813"/>
      <c r="D53" s="813"/>
      <c r="E53" s="813"/>
      <c r="F53" s="813"/>
      <c r="G53" s="813"/>
      <c r="H53" s="813"/>
      <c r="I53" s="813"/>
      <c r="J53" s="813"/>
      <c r="K53" s="813"/>
      <c r="L53" s="813"/>
      <c r="M53" s="813"/>
      <c r="N53" s="813"/>
      <c r="O53" s="813"/>
      <c r="P53" s="813"/>
      <c r="Q53" s="813"/>
      <c r="R53" s="813"/>
      <c r="S53" s="813"/>
      <c r="T53" s="813"/>
      <c r="U53" s="814"/>
    </row>
    <row r="54" spans="1:22" s="7" customFormat="1" ht="24.75" customHeight="1">
      <c r="A54" s="710" t="s">
        <v>0</v>
      </c>
      <c r="B54" s="710" t="s">
        <v>13</v>
      </c>
      <c r="C54" s="710" t="s">
        <v>1</v>
      </c>
      <c r="D54" s="710" t="s">
        <v>69</v>
      </c>
      <c r="E54" s="725" t="s">
        <v>65</v>
      </c>
      <c r="F54" s="725" t="s">
        <v>66</v>
      </c>
      <c r="G54" s="731" t="s">
        <v>22</v>
      </c>
      <c r="H54" s="732"/>
      <c r="I54" s="757" t="s">
        <v>235</v>
      </c>
      <c r="J54" s="758"/>
      <c r="K54" s="759"/>
      <c r="L54" s="763" t="s">
        <v>67</v>
      </c>
      <c r="M54" s="764"/>
      <c r="N54" s="765"/>
      <c r="O54" s="769" t="s">
        <v>68</v>
      </c>
      <c r="P54" s="770"/>
      <c r="Q54" s="771"/>
      <c r="R54" s="307"/>
      <c r="S54" s="769" t="s">
        <v>3</v>
      </c>
      <c r="T54" s="770"/>
      <c r="U54" s="771"/>
    </row>
    <row r="55" spans="1:22" s="7" customFormat="1" ht="26.25" customHeight="1">
      <c r="A55" s="711"/>
      <c r="B55" s="711"/>
      <c r="C55" s="711"/>
      <c r="D55" s="711"/>
      <c r="E55" s="726"/>
      <c r="F55" s="726"/>
      <c r="G55" s="725" t="s">
        <v>4</v>
      </c>
      <c r="H55" s="725" t="s">
        <v>23</v>
      </c>
      <c r="I55" s="760"/>
      <c r="J55" s="761"/>
      <c r="K55" s="762"/>
      <c r="L55" s="766"/>
      <c r="M55" s="767"/>
      <c r="N55" s="768"/>
      <c r="O55" s="772"/>
      <c r="P55" s="773"/>
      <c r="Q55" s="774"/>
      <c r="R55" s="307"/>
      <c r="S55" s="772"/>
      <c r="T55" s="773"/>
      <c r="U55" s="774"/>
    </row>
    <row r="56" spans="1:22" s="7" customFormat="1" ht="24.95" customHeight="1">
      <c r="A56" s="712"/>
      <c r="B56" s="712"/>
      <c r="C56" s="712"/>
      <c r="D56" s="712"/>
      <c r="E56" s="727"/>
      <c r="F56" s="727"/>
      <c r="G56" s="727"/>
      <c r="H56" s="727"/>
      <c r="I56" s="306">
        <v>2558</v>
      </c>
      <c r="J56" s="306">
        <v>2559</v>
      </c>
      <c r="K56" s="306">
        <v>2560</v>
      </c>
      <c r="L56" s="306">
        <v>2558</v>
      </c>
      <c r="M56" s="306">
        <v>2559</v>
      </c>
      <c r="N56" s="306">
        <v>2560</v>
      </c>
      <c r="O56" s="307">
        <v>2558</v>
      </c>
      <c r="P56" s="307">
        <v>2559</v>
      </c>
      <c r="Q56" s="307">
        <v>2560</v>
      </c>
      <c r="R56" s="197">
        <v>2554</v>
      </c>
      <c r="S56" s="307">
        <v>2558</v>
      </c>
      <c r="T56" s="307">
        <v>2559</v>
      </c>
      <c r="U56" s="307">
        <v>2560</v>
      </c>
    </row>
    <row r="57" spans="1:22" ht="24" customHeight="1">
      <c r="A57" s="197"/>
      <c r="B57" s="723" t="s">
        <v>58</v>
      </c>
      <c r="C57" s="724"/>
      <c r="D57" s="219"/>
      <c r="E57" s="279"/>
      <c r="F57" s="280"/>
      <c r="G57" s="280"/>
      <c r="H57" s="280"/>
      <c r="I57" s="280"/>
      <c r="J57" s="280"/>
      <c r="K57" s="280"/>
      <c r="L57" s="280"/>
      <c r="M57" s="280"/>
      <c r="N57" s="280"/>
      <c r="O57" s="281"/>
      <c r="P57" s="281"/>
      <c r="Q57" s="281"/>
      <c r="R57" s="281"/>
      <c r="S57" s="281"/>
      <c r="T57" s="281"/>
      <c r="U57" s="282"/>
    </row>
    <row r="58" spans="1:22" ht="24.95" customHeight="1">
      <c r="A58" s="197">
        <v>34</v>
      </c>
      <c r="B58" s="212" t="s">
        <v>44</v>
      </c>
      <c r="C58" s="212" t="s">
        <v>270</v>
      </c>
      <c r="D58" s="197" t="s">
        <v>242</v>
      </c>
      <c r="E58" s="226" t="s">
        <v>254</v>
      </c>
      <c r="F58" s="307">
        <v>1</v>
      </c>
      <c r="G58" s="307">
        <v>1</v>
      </c>
      <c r="H58" s="274">
        <v>318000</v>
      </c>
      <c r="I58" s="274">
        <v>1</v>
      </c>
      <c r="J58" s="274">
        <v>1</v>
      </c>
      <c r="K58" s="274">
        <v>1</v>
      </c>
      <c r="L58" s="274" t="s">
        <v>6</v>
      </c>
      <c r="M58" s="274" t="s">
        <v>6</v>
      </c>
      <c r="N58" s="274" t="s">
        <v>6</v>
      </c>
      <c r="O58" s="189">
        <v>0</v>
      </c>
      <c r="P58" s="189">
        <v>10980</v>
      </c>
      <c r="Q58" s="189">
        <v>11520</v>
      </c>
      <c r="R58" s="189"/>
      <c r="S58" s="192">
        <v>0</v>
      </c>
      <c r="T58" s="192">
        <f>SUM( H58,P58)</f>
        <v>328980</v>
      </c>
      <c r="U58" s="193">
        <f>SUM( T58,Q58)</f>
        <v>340500</v>
      </c>
    </row>
    <row r="59" spans="1:22" ht="24.95" customHeight="1">
      <c r="A59" s="197">
        <v>35</v>
      </c>
      <c r="B59" s="212" t="s">
        <v>114</v>
      </c>
      <c r="C59" s="212" t="s">
        <v>271</v>
      </c>
      <c r="D59" s="197" t="s">
        <v>241</v>
      </c>
      <c r="E59" s="226" t="s">
        <v>285</v>
      </c>
      <c r="F59" s="307">
        <v>1</v>
      </c>
      <c r="G59" s="274">
        <v>1</v>
      </c>
      <c r="H59" s="274">
        <v>253680</v>
      </c>
      <c r="I59" s="274">
        <v>1</v>
      </c>
      <c r="J59" s="274">
        <v>1</v>
      </c>
      <c r="K59" s="274">
        <v>1</v>
      </c>
      <c r="L59" s="274" t="s">
        <v>6</v>
      </c>
      <c r="M59" s="274" t="s">
        <v>6</v>
      </c>
      <c r="N59" s="274" t="s">
        <v>6</v>
      </c>
      <c r="O59" s="189">
        <v>0</v>
      </c>
      <c r="P59" s="190">
        <v>8880</v>
      </c>
      <c r="Q59" s="189">
        <v>8640</v>
      </c>
      <c r="R59" s="189"/>
      <c r="S59" s="218">
        <v>0</v>
      </c>
      <c r="T59" s="192">
        <f>SUM( H59,P59)</f>
        <v>262560</v>
      </c>
      <c r="U59" s="193">
        <f>SUM( T59,Q59)</f>
        <v>271200</v>
      </c>
    </row>
    <row r="60" spans="1:22" ht="24.95" customHeight="1">
      <c r="A60" s="197">
        <v>36</v>
      </c>
      <c r="B60" s="212" t="s">
        <v>25</v>
      </c>
      <c r="C60" s="212" t="s">
        <v>166</v>
      </c>
      <c r="D60" s="197" t="s">
        <v>84</v>
      </c>
      <c r="E60" s="227" t="s">
        <v>90</v>
      </c>
      <c r="F60" s="197">
        <v>1</v>
      </c>
      <c r="G60" s="197">
        <v>1</v>
      </c>
      <c r="H60" s="213">
        <v>0</v>
      </c>
      <c r="I60" s="213">
        <v>1</v>
      </c>
      <c r="J60" s="213">
        <v>1</v>
      </c>
      <c r="K60" s="213">
        <v>1</v>
      </c>
      <c r="L60" s="213" t="s">
        <v>6</v>
      </c>
      <c r="M60" s="213" t="s">
        <v>6</v>
      </c>
      <c r="N60" s="213" t="s">
        <v>6</v>
      </c>
      <c r="O60" s="775" t="s">
        <v>24</v>
      </c>
      <c r="P60" s="776"/>
      <c r="Q60" s="776"/>
      <c r="R60" s="776"/>
      <c r="S60" s="776"/>
      <c r="T60" s="776"/>
      <c r="U60" s="811"/>
    </row>
    <row r="61" spans="1:22" ht="21" customHeight="1">
      <c r="A61" s="197">
        <v>37</v>
      </c>
      <c r="B61" s="212" t="s">
        <v>26</v>
      </c>
      <c r="C61" s="212" t="s">
        <v>166</v>
      </c>
      <c r="D61" s="197" t="s">
        <v>85</v>
      </c>
      <c r="E61" s="227" t="s">
        <v>90</v>
      </c>
      <c r="F61" s="197">
        <v>1</v>
      </c>
      <c r="G61" s="197">
        <v>1</v>
      </c>
      <c r="H61" s="213">
        <v>0</v>
      </c>
      <c r="I61" s="213">
        <v>1</v>
      </c>
      <c r="J61" s="213">
        <v>1</v>
      </c>
      <c r="K61" s="213">
        <v>1</v>
      </c>
      <c r="L61" s="213" t="s">
        <v>6</v>
      </c>
      <c r="M61" s="213" t="s">
        <v>6</v>
      </c>
      <c r="N61" s="213" t="s">
        <v>6</v>
      </c>
      <c r="O61" s="775" t="s">
        <v>24</v>
      </c>
      <c r="P61" s="776"/>
      <c r="Q61" s="776"/>
      <c r="R61" s="776"/>
      <c r="S61" s="776"/>
      <c r="T61" s="776"/>
      <c r="U61" s="811"/>
    </row>
    <row r="62" spans="1:22" ht="24.95" customHeight="1">
      <c r="A62" s="197">
        <v>38</v>
      </c>
      <c r="B62" s="212" t="s">
        <v>27</v>
      </c>
      <c r="C62" s="212" t="s">
        <v>166</v>
      </c>
      <c r="D62" s="197" t="s">
        <v>86</v>
      </c>
      <c r="E62" s="227" t="s">
        <v>90</v>
      </c>
      <c r="F62" s="197">
        <v>1</v>
      </c>
      <c r="G62" s="197">
        <v>1</v>
      </c>
      <c r="H62" s="213">
        <v>0</v>
      </c>
      <c r="I62" s="213">
        <v>1</v>
      </c>
      <c r="J62" s="213">
        <v>1</v>
      </c>
      <c r="K62" s="213">
        <v>1</v>
      </c>
      <c r="L62" s="213" t="s">
        <v>6</v>
      </c>
      <c r="M62" s="213" t="s">
        <v>6</v>
      </c>
      <c r="N62" s="213" t="s">
        <v>6</v>
      </c>
      <c r="O62" s="775" t="s">
        <v>24</v>
      </c>
      <c r="P62" s="776"/>
      <c r="Q62" s="776"/>
      <c r="R62" s="776"/>
      <c r="S62" s="776"/>
      <c r="T62" s="776"/>
      <c r="U62" s="811"/>
    </row>
    <row r="63" spans="1:22" ht="24.95" customHeight="1">
      <c r="A63" s="197">
        <v>39</v>
      </c>
      <c r="B63" s="212" t="s">
        <v>29</v>
      </c>
      <c r="C63" s="283" t="s">
        <v>168</v>
      </c>
      <c r="D63" s="197" t="s">
        <v>87</v>
      </c>
      <c r="E63" s="227" t="s">
        <v>167</v>
      </c>
      <c r="F63" s="197">
        <v>1</v>
      </c>
      <c r="G63" s="197">
        <v>1</v>
      </c>
      <c r="H63" s="213">
        <v>0</v>
      </c>
      <c r="I63" s="213">
        <v>1</v>
      </c>
      <c r="J63" s="213">
        <v>1</v>
      </c>
      <c r="K63" s="213">
        <v>1</v>
      </c>
      <c r="L63" s="213" t="s">
        <v>6</v>
      </c>
      <c r="M63" s="213" t="s">
        <v>6</v>
      </c>
      <c r="N63" s="213" t="s">
        <v>6</v>
      </c>
      <c r="O63" s="775" t="s">
        <v>24</v>
      </c>
      <c r="P63" s="776"/>
      <c r="Q63" s="776"/>
      <c r="R63" s="776"/>
      <c r="S63" s="776"/>
      <c r="T63" s="776"/>
      <c r="U63" s="811"/>
    </row>
    <row r="64" spans="1:22" ht="24" customHeight="1">
      <c r="A64" s="197">
        <v>40</v>
      </c>
      <c r="B64" s="203" t="s">
        <v>30</v>
      </c>
      <c r="C64" s="283" t="s">
        <v>168</v>
      </c>
      <c r="D64" s="204" t="s">
        <v>88</v>
      </c>
      <c r="E64" s="227" t="s">
        <v>167</v>
      </c>
      <c r="F64" s="204">
        <v>1</v>
      </c>
      <c r="G64" s="204">
        <v>1</v>
      </c>
      <c r="H64" s="205">
        <v>0</v>
      </c>
      <c r="I64" s="205">
        <v>1</v>
      </c>
      <c r="J64" s="205">
        <v>1</v>
      </c>
      <c r="K64" s="205">
        <v>1</v>
      </c>
      <c r="L64" s="205" t="s">
        <v>6</v>
      </c>
      <c r="M64" s="205" t="s">
        <v>6</v>
      </c>
      <c r="N64" s="205" t="s">
        <v>6</v>
      </c>
      <c r="O64" s="775" t="s">
        <v>24</v>
      </c>
      <c r="P64" s="776"/>
      <c r="Q64" s="776"/>
      <c r="R64" s="776"/>
      <c r="S64" s="776"/>
      <c r="T64" s="776"/>
      <c r="U64" s="811"/>
    </row>
    <row r="65" spans="1:21" ht="24.95" customHeight="1">
      <c r="A65" s="197">
        <v>41</v>
      </c>
      <c r="B65" s="212" t="s">
        <v>154</v>
      </c>
      <c r="C65" s="283" t="s">
        <v>168</v>
      </c>
      <c r="D65" s="197" t="s">
        <v>89</v>
      </c>
      <c r="E65" s="227" t="s">
        <v>167</v>
      </c>
      <c r="F65" s="197">
        <v>1</v>
      </c>
      <c r="G65" s="197">
        <v>1</v>
      </c>
      <c r="H65" s="213">
        <v>0</v>
      </c>
      <c r="I65" s="213">
        <v>1</v>
      </c>
      <c r="J65" s="213">
        <v>1</v>
      </c>
      <c r="K65" s="213">
        <v>1</v>
      </c>
      <c r="L65" s="213" t="s">
        <v>6</v>
      </c>
      <c r="M65" s="213" t="s">
        <v>6</v>
      </c>
      <c r="N65" s="213" t="s">
        <v>6</v>
      </c>
      <c r="O65" s="775" t="s">
        <v>24</v>
      </c>
      <c r="P65" s="776"/>
      <c r="Q65" s="776"/>
      <c r="R65" s="776"/>
      <c r="S65" s="776"/>
      <c r="T65" s="776"/>
      <c r="U65" s="811"/>
    </row>
    <row r="66" spans="1:21" ht="24.95" customHeight="1">
      <c r="A66" s="197">
        <v>42</v>
      </c>
      <c r="B66" s="197" t="s">
        <v>204</v>
      </c>
      <c r="C66" s="283" t="s">
        <v>168</v>
      </c>
      <c r="D66" s="197" t="s">
        <v>186</v>
      </c>
      <c r="E66" s="227" t="s">
        <v>167</v>
      </c>
      <c r="F66" s="197">
        <v>1</v>
      </c>
      <c r="G66" s="197">
        <v>1</v>
      </c>
      <c r="H66" s="213">
        <v>0</v>
      </c>
      <c r="I66" s="213">
        <v>1</v>
      </c>
      <c r="J66" s="213">
        <v>1</v>
      </c>
      <c r="K66" s="213">
        <v>1</v>
      </c>
      <c r="L66" s="184" t="s">
        <v>38</v>
      </c>
      <c r="M66" s="213" t="s">
        <v>6</v>
      </c>
      <c r="N66" s="213" t="s">
        <v>6</v>
      </c>
      <c r="O66" s="775" t="s">
        <v>24</v>
      </c>
      <c r="P66" s="776"/>
      <c r="Q66" s="776"/>
      <c r="R66" s="776"/>
      <c r="S66" s="776"/>
      <c r="T66" s="776"/>
      <c r="U66" s="811"/>
    </row>
    <row r="67" spans="1:21" ht="24.95" customHeight="1">
      <c r="A67" s="197"/>
      <c r="B67" s="707" t="s">
        <v>98</v>
      </c>
      <c r="C67" s="708"/>
      <c r="D67" s="815"/>
      <c r="E67" s="816"/>
      <c r="F67" s="816"/>
      <c r="G67" s="816"/>
      <c r="H67" s="816"/>
      <c r="I67" s="816"/>
      <c r="J67" s="816"/>
      <c r="K67" s="816"/>
      <c r="L67" s="816"/>
      <c r="M67" s="816"/>
      <c r="N67" s="816"/>
      <c r="O67" s="816"/>
      <c r="P67" s="816"/>
      <c r="Q67" s="816"/>
      <c r="R67" s="816"/>
      <c r="S67" s="816"/>
      <c r="T67" s="816"/>
      <c r="U67" s="817"/>
    </row>
    <row r="68" spans="1:21" ht="24.95" customHeight="1">
      <c r="A68" s="197">
        <v>43</v>
      </c>
      <c r="B68" s="212" t="s">
        <v>120</v>
      </c>
      <c r="C68" s="212" t="s">
        <v>184</v>
      </c>
      <c r="D68" s="197" t="s">
        <v>6</v>
      </c>
      <c r="E68" s="227" t="s">
        <v>157</v>
      </c>
      <c r="F68" s="197">
        <v>1</v>
      </c>
      <c r="G68" s="197">
        <v>1</v>
      </c>
      <c r="H68" s="197">
        <v>0</v>
      </c>
      <c r="I68" s="197">
        <v>1</v>
      </c>
      <c r="J68" s="197">
        <v>1</v>
      </c>
      <c r="K68" s="197">
        <v>1</v>
      </c>
      <c r="L68" s="197" t="s">
        <v>6</v>
      </c>
      <c r="M68" s="197" t="s">
        <v>6</v>
      </c>
      <c r="N68" s="197" t="s">
        <v>6</v>
      </c>
      <c r="O68" s="775" t="s">
        <v>24</v>
      </c>
      <c r="P68" s="776"/>
      <c r="Q68" s="776"/>
      <c r="R68" s="776"/>
      <c r="S68" s="776"/>
      <c r="T68" s="776"/>
      <c r="U68" s="811"/>
    </row>
    <row r="69" spans="1:21" ht="24.95" customHeight="1">
      <c r="A69" s="197">
        <v>44</v>
      </c>
      <c r="B69" s="284" t="s">
        <v>121</v>
      </c>
      <c r="C69" s="212" t="s">
        <v>184</v>
      </c>
      <c r="D69" s="197" t="s">
        <v>6</v>
      </c>
      <c r="E69" s="227" t="s">
        <v>157</v>
      </c>
      <c r="F69" s="197">
        <v>1</v>
      </c>
      <c r="G69" s="197">
        <v>1</v>
      </c>
      <c r="H69" s="197">
        <v>0</v>
      </c>
      <c r="I69" s="197">
        <v>1</v>
      </c>
      <c r="J69" s="197">
        <v>1</v>
      </c>
      <c r="K69" s="197">
        <v>1</v>
      </c>
      <c r="L69" s="197" t="s">
        <v>6</v>
      </c>
      <c r="M69" s="197" t="s">
        <v>6</v>
      </c>
      <c r="N69" s="197" t="s">
        <v>6</v>
      </c>
      <c r="O69" s="780" t="s">
        <v>24</v>
      </c>
      <c r="P69" s="780"/>
      <c r="Q69" s="780"/>
      <c r="R69" s="780"/>
      <c r="S69" s="780"/>
      <c r="T69" s="780"/>
      <c r="U69" s="780"/>
    </row>
    <row r="70" spans="1:21" ht="24.95" customHeight="1">
      <c r="A70" s="197">
        <v>45</v>
      </c>
      <c r="B70" s="212" t="s">
        <v>122</v>
      </c>
      <c r="C70" s="212" t="s">
        <v>184</v>
      </c>
      <c r="D70" s="197" t="s">
        <v>6</v>
      </c>
      <c r="E70" s="227" t="s">
        <v>157</v>
      </c>
      <c r="F70" s="197">
        <v>1</v>
      </c>
      <c r="G70" s="197">
        <v>1</v>
      </c>
      <c r="H70" s="197">
        <v>0</v>
      </c>
      <c r="I70" s="197">
        <v>1</v>
      </c>
      <c r="J70" s="197">
        <v>1</v>
      </c>
      <c r="K70" s="197">
        <v>1</v>
      </c>
      <c r="L70" s="197" t="s">
        <v>6</v>
      </c>
      <c r="M70" s="197" t="s">
        <v>6</v>
      </c>
      <c r="N70" s="197" t="s">
        <v>6</v>
      </c>
      <c r="O70" s="775" t="s">
        <v>24</v>
      </c>
      <c r="P70" s="776"/>
      <c r="Q70" s="776"/>
      <c r="R70" s="776"/>
      <c r="S70" s="776"/>
      <c r="T70" s="776"/>
      <c r="U70" s="811"/>
    </row>
    <row r="71" spans="1:21" ht="24.95" customHeight="1">
      <c r="A71" s="197">
        <v>46</v>
      </c>
      <c r="B71" s="212" t="s">
        <v>123</v>
      </c>
      <c r="C71" s="212" t="s">
        <v>184</v>
      </c>
      <c r="D71" s="197" t="s">
        <v>6</v>
      </c>
      <c r="E71" s="227" t="s">
        <v>157</v>
      </c>
      <c r="F71" s="197">
        <v>1</v>
      </c>
      <c r="G71" s="197">
        <v>1</v>
      </c>
      <c r="H71" s="197">
        <v>0</v>
      </c>
      <c r="I71" s="197">
        <v>1</v>
      </c>
      <c r="J71" s="197">
        <v>1</v>
      </c>
      <c r="K71" s="197">
        <v>1</v>
      </c>
      <c r="L71" s="197" t="s">
        <v>6</v>
      </c>
      <c r="M71" s="197" t="s">
        <v>6</v>
      </c>
      <c r="N71" s="197" t="s">
        <v>6</v>
      </c>
      <c r="O71" s="775" t="s">
        <v>24</v>
      </c>
      <c r="P71" s="776"/>
      <c r="Q71" s="776"/>
      <c r="R71" s="776"/>
      <c r="S71" s="776"/>
      <c r="T71" s="776"/>
      <c r="U71" s="811"/>
    </row>
    <row r="72" spans="1:21" ht="24.95" customHeight="1">
      <c r="A72" s="197">
        <v>47</v>
      </c>
      <c r="B72" s="212" t="s">
        <v>124</v>
      </c>
      <c r="C72" s="212" t="s">
        <v>184</v>
      </c>
      <c r="D72" s="197" t="s">
        <v>6</v>
      </c>
      <c r="E72" s="227" t="s">
        <v>157</v>
      </c>
      <c r="F72" s="197">
        <v>1</v>
      </c>
      <c r="G72" s="197">
        <v>1</v>
      </c>
      <c r="H72" s="197">
        <v>0</v>
      </c>
      <c r="I72" s="197">
        <v>1</v>
      </c>
      <c r="J72" s="197">
        <v>1</v>
      </c>
      <c r="K72" s="197">
        <v>1</v>
      </c>
      <c r="L72" s="197" t="s">
        <v>6</v>
      </c>
      <c r="M72" s="197" t="s">
        <v>6</v>
      </c>
      <c r="N72" s="197" t="s">
        <v>6</v>
      </c>
      <c r="O72" s="775" t="s">
        <v>24</v>
      </c>
      <c r="P72" s="776"/>
      <c r="Q72" s="776"/>
      <c r="R72" s="776"/>
      <c r="S72" s="776"/>
      <c r="T72" s="776"/>
      <c r="U72" s="811"/>
    </row>
    <row r="73" spans="1:21" ht="24.95" customHeight="1">
      <c r="A73" s="197">
        <v>48</v>
      </c>
      <c r="B73" s="212" t="s">
        <v>125</v>
      </c>
      <c r="C73" s="212" t="s">
        <v>184</v>
      </c>
      <c r="D73" s="197" t="s">
        <v>6</v>
      </c>
      <c r="E73" s="227" t="s">
        <v>157</v>
      </c>
      <c r="F73" s="197">
        <v>1</v>
      </c>
      <c r="G73" s="197">
        <v>1</v>
      </c>
      <c r="H73" s="197">
        <v>0</v>
      </c>
      <c r="I73" s="197">
        <v>1</v>
      </c>
      <c r="J73" s="197">
        <v>1</v>
      </c>
      <c r="K73" s="197">
        <v>1</v>
      </c>
      <c r="L73" s="197" t="s">
        <v>6</v>
      </c>
      <c r="M73" s="197" t="s">
        <v>6</v>
      </c>
      <c r="N73" s="197" t="s">
        <v>6</v>
      </c>
      <c r="O73" s="775" t="s">
        <v>24</v>
      </c>
      <c r="P73" s="776"/>
      <c r="Q73" s="776"/>
      <c r="R73" s="776"/>
      <c r="S73" s="776"/>
      <c r="T73" s="776"/>
      <c r="U73" s="811"/>
    </row>
    <row r="74" spans="1:21" ht="24.95" customHeight="1">
      <c r="A74" s="197">
        <v>49</v>
      </c>
      <c r="B74" s="212" t="s">
        <v>126</v>
      </c>
      <c r="C74" s="212" t="s">
        <v>184</v>
      </c>
      <c r="D74" s="197" t="s">
        <v>6</v>
      </c>
      <c r="E74" s="227" t="s">
        <v>157</v>
      </c>
      <c r="F74" s="197">
        <v>1</v>
      </c>
      <c r="G74" s="197">
        <v>1</v>
      </c>
      <c r="H74" s="197">
        <v>0</v>
      </c>
      <c r="I74" s="197">
        <v>1</v>
      </c>
      <c r="J74" s="197">
        <v>1</v>
      </c>
      <c r="K74" s="197">
        <v>1</v>
      </c>
      <c r="L74" s="197" t="s">
        <v>6</v>
      </c>
      <c r="M74" s="197" t="s">
        <v>6</v>
      </c>
      <c r="N74" s="197" t="s">
        <v>6</v>
      </c>
      <c r="O74" s="775" t="s">
        <v>24</v>
      </c>
      <c r="P74" s="776"/>
      <c r="Q74" s="776"/>
      <c r="R74" s="776"/>
      <c r="S74" s="776"/>
      <c r="T74" s="776"/>
      <c r="U74" s="811"/>
    </row>
    <row r="75" spans="1:21" ht="24.95" customHeight="1">
      <c r="A75" s="197">
        <v>50</v>
      </c>
      <c r="B75" s="212" t="s">
        <v>127</v>
      </c>
      <c r="C75" s="212" t="s">
        <v>184</v>
      </c>
      <c r="D75" s="197" t="s">
        <v>6</v>
      </c>
      <c r="E75" s="227" t="s">
        <v>157</v>
      </c>
      <c r="F75" s="197">
        <v>1</v>
      </c>
      <c r="G75" s="197">
        <v>1</v>
      </c>
      <c r="H75" s="197">
        <v>0</v>
      </c>
      <c r="I75" s="197">
        <v>1</v>
      </c>
      <c r="J75" s="197">
        <v>1</v>
      </c>
      <c r="K75" s="197">
        <v>1</v>
      </c>
      <c r="L75" s="197" t="s">
        <v>6</v>
      </c>
      <c r="M75" s="197" t="s">
        <v>6</v>
      </c>
      <c r="N75" s="197" t="s">
        <v>6</v>
      </c>
      <c r="O75" s="775" t="s">
        <v>24</v>
      </c>
      <c r="P75" s="776"/>
      <c r="Q75" s="776"/>
      <c r="R75" s="776"/>
      <c r="S75" s="776"/>
      <c r="T75" s="776"/>
      <c r="U75" s="811"/>
    </row>
    <row r="76" spans="1:21" s="5" customFormat="1" ht="24.95" customHeight="1">
      <c r="A76" s="197">
        <v>51</v>
      </c>
      <c r="B76" s="181" t="s">
        <v>6</v>
      </c>
      <c r="C76" s="212" t="s">
        <v>184</v>
      </c>
      <c r="D76" s="197" t="s">
        <v>6</v>
      </c>
      <c r="E76" s="227" t="s">
        <v>157</v>
      </c>
      <c r="F76" s="184" t="s">
        <v>54</v>
      </c>
      <c r="G76" s="181">
        <v>1</v>
      </c>
      <c r="H76" s="181">
        <v>0</v>
      </c>
      <c r="I76" s="181">
        <v>1</v>
      </c>
      <c r="J76" s="181">
        <v>1</v>
      </c>
      <c r="K76" s="181">
        <v>1</v>
      </c>
      <c r="L76" s="184" t="s">
        <v>6</v>
      </c>
      <c r="M76" s="184" t="s">
        <v>38</v>
      </c>
      <c r="N76" s="181" t="s">
        <v>6</v>
      </c>
      <c r="O76" s="775" t="s">
        <v>24</v>
      </c>
      <c r="P76" s="776"/>
      <c r="Q76" s="776"/>
      <c r="R76" s="776"/>
      <c r="S76" s="776"/>
      <c r="T76" s="776"/>
      <c r="U76" s="811"/>
    </row>
    <row r="77" spans="1:21" ht="24.95" customHeight="1">
      <c r="A77" s="197"/>
      <c r="B77" s="723" t="s">
        <v>17</v>
      </c>
      <c r="C77" s="724"/>
      <c r="D77" s="219"/>
      <c r="E77" s="259"/>
      <c r="F77" s="260"/>
      <c r="G77" s="260"/>
      <c r="H77" s="260"/>
      <c r="I77" s="260"/>
      <c r="J77" s="260"/>
      <c r="K77" s="260"/>
      <c r="L77" s="260"/>
      <c r="M77" s="260"/>
      <c r="N77" s="260"/>
      <c r="O77" s="261"/>
      <c r="P77" s="261"/>
      <c r="Q77" s="261"/>
      <c r="R77" s="262"/>
      <c r="S77" s="261"/>
      <c r="T77" s="261"/>
      <c r="U77" s="263"/>
    </row>
    <row r="78" spans="1:21" ht="24.95" customHeight="1">
      <c r="A78" s="197">
        <v>52</v>
      </c>
      <c r="B78" s="212" t="s">
        <v>28</v>
      </c>
      <c r="C78" s="212" t="s">
        <v>288</v>
      </c>
      <c r="D78" s="197" t="s">
        <v>236</v>
      </c>
      <c r="E78" s="227" t="s">
        <v>254</v>
      </c>
      <c r="F78" s="197">
        <v>1</v>
      </c>
      <c r="G78" s="197">
        <v>1</v>
      </c>
      <c r="H78" s="274">
        <v>318000</v>
      </c>
      <c r="I78" s="274">
        <v>1</v>
      </c>
      <c r="J78" s="274">
        <v>1</v>
      </c>
      <c r="K78" s="274">
        <v>1</v>
      </c>
      <c r="L78" s="274" t="s">
        <v>6</v>
      </c>
      <c r="M78" s="274" t="s">
        <v>6</v>
      </c>
      <c r="N78" s="274" t="s">
        <v>6</v>
      </c>
      <c r="O78" s="189">
        <v>0</v>
      </c>
      <c r="P78" s="189">
        <v>10980</v>
      </c>
      <c r="Q78" s="189">
        <v>11520</v>
      </c>
      <c r="R78" s="189"/>
      <c r="S78" s="192">
        <v>0</v>
      </c>
      <c r="T78" s="192">
        <f>SUM( H78,P78)</f>
        <v>328980</v>
      </c>
      <c r="U78" s="193">
        <f>SUM( T78,Q78)</f>
        <v>340500</v>
      </c>
    </row>
    <row r="79" spans="1:21" ht="24.95" customHeight="1">
      <c r="A79" s="197">
        <v>53</v>
      </c>
      <c r="B79" s="212" t="s">
        <v>15</v>
      </c>
      <c r="C79" s="212" t="s">
        <v>272</v>
      </c>
      <c r="D79" s="197" t="s">
        <v>237</v>
      </c>
      <c r="E79" s="227" t="s">
        <v>289</v>
      </c>
      <c r="F79" s="197">
        <v>1</v>
      </c>
      <c r="G79" s="197">
        <v>1</v>
      </c>
      <c r="H79" s="213">
        <v>220500</v>
      </c>
      <c r="I79" s="213">
        <v>1</v>
      </c>
      <c r="J79" s="213">
        <v>1</v>
      </c>
      <c r="K79" s="213">
        <v>1</v>
      </c>
      <c r="L79" s="213" t="s">
        <v>6</v>
      </c>
      <c r="M79" s="213" t="s">
        <v>6</v>
      </c>
      <c r="N79" s="213" t="s">
        <v>6</v>
      </c>
      <c r="O79" s="189">
        <v>0</v>
      </c>
      <c r="P79" s="190">
        <v>8160</v>
      </c>
      <c r="Q79" s="189">
        <v>7680</v>
      </c>
      <c r="R79" s="191"/>
      <c r="S79" s="192">
        <v>0</v>
      </c>
      <c r="T79" s="192">
        <f>SUM(  H79,P79)</f>
        <v>228660</v>
      </c>
      <c r="U79" s="193">
        <f>SUM( T79,Q79)</f>
        <v>236340</v>
      </c>
    </row>
    <row r="80" spans="1:21" ht="24.95" customHeight="1">
      <c r="A80" s="197">
        <v>54</v>
      </c>
      <c r="B80" s="197" t="s">
        <v>6</v>
      </c>
      <c r="C80" s="212" t="s">
        <v>273</v>
      </c>
      <c r="D80" s="197" t="s">
        <v>238</v>
      </c>
      <c r="E80" s="271" t="s">
        <v>284</v>
      </c>
      <c r="F80" s="115">
        <v>1</v>
      </c>
      <c r="G80" s="115">
        <v>1</v>
      </c>
      <c r="H80" s="331" t="s">
        <v>6</v>
      </c>
      <c r="I80" s="332" t="s">
        <v>54</v>
      </c>
      <c r="J80" s="324">
        <v>1</v>
      </c>
      <c r="K80" s="332" t="s">
        <v>54</v>
      </c>
      <c r="L80" s="332" t="s">
        <v>6</v>
      </c>
      <c r="M80" s="12" t="s">
        <v>38</v>
      </c>
      <c r="N80" s="332" t="s">
        <v>6</v>
      </c>
      <c r="O80" s="333">
        <v>0</v>
      </c>
      <c r="P80" s="333">
        <v>276300</v>
      </c>
      <c r="Q80" s="172">
        <v>9720</v>
      </c>
      <c r="R80" s="172"/>
      <c r="S80" s="143">
        <v>0</v>
      </c>
      <c r="T80" s="143">
        <v>276300</v>
      </c>
      <c r="U80" s="172">
        <f>SUM( Q80:T80)</f>
        <v>286020</v>
      </c>
    </row>
    <row r="81" spans="1:26" ht="24.95" customHeight="1">
      <c r="A81" s="286"/>
      <c r="B81" s="287"/>
      <c r="C81" s="288"/>
      <c r="D81" s="286"/>
      <c r="E81" s="289"/>
      <c r="F81" s="290"/>
      <c r="G81" s="290"/>
      <c r="H81" s="291"/>
      <c r="I81" s="292"/>
      <c r="J81" s="293"/>
      <c r="K81" s="292"/>
      <c r="L81" s="292"/>
      <c r="M81" s="208"/>
      <c r="N81" s="292"/>
      <c r="O81" s="210"/>
      <c r="P81" s="210"/>
      <c r="Q81" s="294"/>
      <c r="R81" s="295"/>
      <c r="S81" s="296"/>
      <c r="T81" s="296"/>
      <c r="U81" s="294"/>
    </row>
    <row r="82" spans="1:26" s="24" customFormat="1" ht="24.95" customHeight="1">
      <c r="A82" s="778" t="s">
        <v>0</v>
      </c>
      <c r="B82" s="778" t="s">
        <v>13</v>
      </c>
      <c r="C82" s="778" t="s">
        <v>1</v>
      </c>
      <c r="D82" s="778" t="s">
        <v>69</v>
      </c>
      <c r="E82" s="779" t="s">
        <v>65</v>
      </c>
      <c r="F82" s="779" t="s">
        <v>66</v>
      </c>
      <c r="G82" s="779" t="s">
        <v>22</v>
      </c>
      <c r="H82" s="779"/>
      <c r="I82" s="804" t="s">
        <v>235</v>
      </c>
      <c r="J82" s="804"/>
      <c r="K82" s="804"/>
      <c r="L82" s="779" t="s">
        <v>67</v>
      </c>
      <c r="M82" s="779"/>
      <c r="N82" s="779"/>
      <c r="O82" s="778" t="s">
        <v>68</v>
      </c>
      <c r="P82" s="778"/>
      <c r="Q82" s="778"/>
      <c r="R82" s="307"/>
      <c r="S82" s="778" t="s">
        <v>3</v>
      </c>
      <c r="T82" s="778"/>
      <c r="U82" s="778"/>
      <c r="V82" s="6"/>
      <c r="W82" s="6"/>
      <c r="X82" s="6"/>
      <c r="Y82" s="6"/>
      <c r="Z82" s="6"/>
    </row>
    <row r="83" spans="1:26" s="6" customFormat="1" ht="26.25" customHeight="1">
      <c r="A83" s="778"/>
      <c r="B83" s="778"/>
      <c r="C83" s="778"/>
      <c r="D83" s="778"/>
      <c r="E83" s="779"/>
      <c r="F83" s="779"/>
      <c r="G83" s="779" t="s">
        <v>4</v>
      </c>
      <c r="H83" s="779" t="s">
        <v>23</v>
      </c>
      <c r="I83" s="804"/>
      <c r="J83" s="804"/>
      <c r="K83" s="804"/>
      <c r="L83" s="779"/>
      <c r="M83" s="779"/>
      <c r="N83" s="779"/>
      <c r="O83" s="778"/>
      <c r="P83" s="778"/>
      <c r="Q83" s="778"/>
      <c r="R83" s="307"/>
      <c r="S83" s="778"/>
      <c r="T83" s="778"/>
      <c r="U83" s="778"/>
    </row>
    <row r="84" spans="1:26" s="25" customFormat="1" ht="24.95" customHeight="1">
      <c r="A84" s="778"/>
      <c r="B84" s="778"/>
      <c r="C84" s="778"/>
      <c r="D84" s="778"/>
      <c r="E84" s="779"/>
      <c r="F84" s="779"/>
      <c r="G84" s="779"/>
      <c r="H84" s="779"/>
      <c r="I84" s="306">
        <v>2558</v>
      </c>
      <c r="J84" s="306">
        <v>2559</v>
      </c>
      <c r="K84" s="306">
        <v>2560</v>
      </c>
      <c r="L84" s="306">
        <v>2558</v>
      </c>
      <c r="M84" s="306">
        <v>2559</v>
      </c>
      <c r="N84" s="306">
        <v>2560</v>
      </c>
      <c r="O84" s="307">
        <v>2558</v>
      </c>
      <c r="P84" s="307">
        <v>2559</v>
      </c>
      <c r="Q84" s="307">
        <v>2560</v>
      </c>
      <c r="R84" s="307">
        <v>2554</v>
      </c>
      <c r="S84" s="307">
        <v>2558</v>
      </c>
      <c r="T84" s="307">
        <v>2559</v>
      </c>
      <c r="U84" s="307">
        <v>2560</v>
      </c>
      <c r="V84" s="6"/>
      <c r="W84" s="6"/>
      <c r="X84" s="6"/>
      <c r="Y84" s="6"/>
      <c r="Z84" s="6"/>
    </row>
    <row r="85" spans="1:26" ht="24.95" customHeight="1">
      <c r="A85" s="228"/>
      <c r="B85" s="723" t="s">
        <v>8</v>
      </c>
      <c r="C85" s="724"/>
      <c r="D85" s="219"/>
      <c r="E85" s="259"/>
      <c r="F85" s="260"/>
      <c r="G85" s="260"/>
      <c r="H85" s="260"/>
      <c r="I85" s="260"/>
      <c r="J85" s="260"/>
      <c r="K85" s="260"/>
      <c r="L85" s="260"/>
      <c r="M85" s="260"/>
      <c r="N85" s="260"/>
      <c r="O85" s="261"/>
      <c r="P85" s="261"/>
      <c r="Q85" s="261"/>
      <c r="R85" s="262"/>
      <c r="S85" s="261"/>
      <c r="T85" s="261"/>
      <c r="U85" s="263"/>
    </row>
    <row r="86" spans="1:26" ht="24.95" customHeight="1">
      <c r="A86" s="197">
        <v>55</v>
      </c>
      <c r="B86" s="197" t="s">
        <v>6</v>
      </c>
      <c r="C86" s="212" t="s">
        <v>274</v>
      </c>
      <c r="D86" s="197" t="s">
        <v>239</v>
      </c>
      <c r="E86" s="227" t="s">
        <v>290</v>
      </c>
      <c r="F86" s="8">
        <v>1</v>
      </c>
      <c r="G86" s="8">
        <v>1</v>
      </c>
      <c r="H86" s="113" t="s">
        <v>6</v>
      </c>
      <c r="I86" s="8">
        <v>1</v>
      </c>
      <c r="J86" s="138" t="s">
        <v>54</v>
      </c>
      <c r="K86" s="8">
        <v>1</v>
      </c>
      <c r="L86" s="8" t="s">
        <v>6</v>
      </c>
      <c r="M86" s="12" t="s">
        <v>38</v>
      </c>
      <c r="N86" s="8" t="s">
        <v>6</v>
      </c>
      <c r="O86" s="140">
        <v>0</v>
      </c>
      <c r="P86" s="140">
        <v>347520</v>
      </c>
      <c r="Q86" s="172">
        <v>12000</v>
      </c>
      <c r="R86" s="173"/>
      <c r="S86" s="164">
        <v>0</v>
      </c>
      <c r="T86" s="164">
        <v>347520</v>
      </c>
      <c r="U86" s="330">
        <f>SUM( Q86:T86)</f>
        <v>359520</v>
      </c>
    </row>
    <row r="87" spans="1:26" ht="24.95" customHeight="1">
      <c r="A87" s="197"/>
      <c r="B87" s="723" t="s">
        <v>12</v>
      </c>
      <c r="C87" s="724"/>
      <c r="D87" s="219"/>
      <c r="E87" s="259"/>
      <c r="F87" s="260"/>
      <c r="G87" s="260"/>
      <c r="H87" s="260"/>
      <c r="I87" s="260"/>
      <c r="J87" s="260"/>
      <c r="K87" s="260"/>
      <c r="L87" s="260"/>
      <c r="M87" s="260"/>
      <c r="N87" s="260"/>
      <c r="O87" s="261"/>
      <c r="P87" s="261"/>
      <c r="Q87" s="261"/>
      <c r="R87" s="262"/>
      <c r="S87" s="261"/>
      <c r="T87" s="261"/>
      <c r="U87" s="263"/>
    </row>
    <row r="88" spans="1:26" ht="24.75" customHeight="1">
      <c r="A88" s="197">
        <v>56</v>
      </c>
      <c r="B88" s="212" t="s">
        <v>48</v>
      </c>
      <c r="C88" s="212" t="s">
        <v>275</v>
      </c>
      <c r="D88" s="197" t="s">
        <v>240</v>
      </c>
      <c r="E88" s="227" t="s">
        <v>254</v>
      </c>
      <c r="F88" s="197">
        <v>1</v>
      </c>
      <c r="G88" s="197">
        <v>1</v>
      </c>
      <c r="H88" s="213">
        <v>345960</v>
      </c>
      <c r="I88" s="213">
        <v>1</v>
      </c>
      <c r="J88" s="213">
        <v>1</v>
      </c>
      <c r="K88" s="214" t="s">
        <v>54</v>
      </c>
      <c r="L88" s="213" t="s">
        <v>6</v>
      </c>
      <c r="M88" s="213" t="s">
        <v>6</v>
      </c>
      <c r="N88" s="214" t="s">
        <v>6</v>
      </c>
      <c r="O88" s="189">
        <v>0</v>
      </c>
      <c r="P88" s="189">
        <v>11520</v>
      </c>
      <c r="Q88" s="189">
        <v>12240</v>
      </c>
      <c r="R88" s="191"/>
      <c r="S88" s="192">
        <v>0</v>
      </c>
      <c r="T88" s="192">
        <f>SUM( H88,P88)</f>
        <v>357480</v>
      </c>
      <c r="U88" s="193">
        <f>SUM(T88,Q88)</f>
        <v>369720</v>
      </c>
    </row>
    <row r="89" spans="1:26" ht="24.95" customHeight="1">
      <c r="A89" s="313"/>
      <c r="B89" s="707" t="s">
        <v>98</v>
      </c>
      <c r="C89" s="708"/>
      <c r="D89" s="818"/>
      <c r="E89" s="819"/>
      <c r="F89" s="819"/>
      <c r="G89" s="819"/>
      <c r="H89" s="819"/>
      <c r="I89" s="819"/>
      <c r="J89" s="819"/>
      <c r="K89" s="819"/>
      <c r="L89" s="819"/>
      <c r="M89" s="819"/>
      <c r="N89" s="819"/>
      <c r="O89" s="819"/>
      <c r="P89" s="819"/>
      <c r="Q89" s="819"/>
      <c r="R89" s="819"/>
      <c r="S89" s="819"/>
      <c r="T89" s="819"/>
      <c r="U89" s="820"/>
      <c r="V89" s="2"/>
      <c r="W89" s="2"/>
    </row>
    <row r="90" spans="1:26" ht="22.5" customHeight="1">
      <c r="A90" s="197">
        <v>57</v>
      </c>
      <c r="B90" s="212" t="s">
        <v>118</v>
      </c>
      <c r="C90" s="212" t="s">
        <v>119</v>
      </c>
      <c r="D90" s="197" t="s">
        <v>6</v>
      </c>
      <c r="E90" s="310" t="s">
        <v>159</v>
      </c>
      <c r="F90" s="197">
        <v>1</v>
      </c>
      <c r="G90" s="197">
        <v>1</v>
      </c>
      <c r="H90" s="246">
        <v>204360</v>
      </c>
      <c r="I90" s="197">
        <v>1</v>
      </c>
      <c r="J90" s="197">
        <v>1</v>
      </c>
      <c r="K90" s="197">
        <v>1</v>
      </c>
      <c r="L90" s="184" t="s">
        <v>6</v>
      </c>
      <c r="M90" s="197" t="s">
        <v>6</v>
      </c>
      <c r="N90" s="197" t="s">
        <v>6</v>
      </c>
      <c r="O90" s="190">
        <v>0</v>
      </c>
      <c r="P90" s="190">
        <v>8280</v>
      </c>
      <c r="Q90" s="190">
        <v>8520</v>
      </c>
      <c r="R90" s="217"/>
      <c r="S90" s="192">
        <v>0</v>
      </c>
      <c r="T90" s="192">
        <f>SUM( H90,P90)</f>
        <v>212640</v>
      </c>
      <c r="U90" s="193">
        <f>SUM( T90,Q90)</f>
        <v>221160</v>
      </c>
    </row>
    <row r="91" spans="1:26" s="108" customFormat="1" ht="22.5" customHeight="1">
      <c r="A91" s="181"/>
      <c r="B91" s="297" t="s">
        <v>128</v>
      </c>
      <c r="C91" s="180"/>
      <c r="D91" s="181"/>
      <c r="E91" s="182"/>
      <c r="F91" s="184"/>
      <c r="G91" s="184"/>
      <c r="H91" s="20">
        <f>SUM(H90,H88,H79,H78,H59,H58,H52,H46,H45,H43,H40,H39,H38,H36,H35,H33,H26,H25,H24,H23,H21,H18,H17,H16,H13,H12,H11,H7,H6)</f>
        <v>6421440</v>
      </c>
      <c r="I91" s="186"/>
      <c r="J91" s="186"/>
      <c r="K91" s="186"/>
      <c r="L91" s="186">
        <f>SUM( L90,L88,L86,L80,L79,L78,L59,L58,L52,L51,L49,L47,L46,L43,L41,L40,L39,L38,L36,L35,L33,L26,L25,L24,L23,L21,L18,L17,L16,L15,L14,L13,L12,L11,L9,L7,L6)</f>
        <v>0</v>
      </c>
      <c r="M91" s="186">
        <f>SUM( M90,M88,M86,M80,M79,M78,M59,M58,M52,M51,M49,M47,M46,M43,M41,M40,M39,M38,M36,M35,M33,M26,M25,M24,M23,M21,M18,M17,M16,M15,M14,M13,M12,M11,M9,M7,M6)</f>
        <v>0</v>
      </c>
      <c r="N91" s="186">
        <f>SUM( N90,N88,N86,N80,N79,N78,N59,N58,N52,N51,N49,N47,N46,N43,N41,N40,N39,N38,N36,N35,N33,N26,N25,N24,N23,N21,N18,N17,N16,N15,N14,N13,N12,N11,N9,N7,N6)</f>
        <v>0</v>
      </c>
      <c r="O91" s="186">
        <f>SUM( O90,O88,O86,O80,O79,O78,O59,O58,O52,O51,O49,O47,O46,O43,O41,O40,O39,O38,O36,O35,O33,O26,O25,O24,O23,O21,O18,O17,O16,O15,O14,O13,O12,O11,O9,O7,O6)</f>
        <v>0</v>
      </c>
      <c r="P91" s="186"/>
      <c r="Q91" s="186"/>
      <c r="R91" s="186"/>
      <c r="S91" s="186">
        <v>0</v>
      </c>
      <c r="T91" s="20">
        <f>SUM( T88,T86,T80,T79,T78,T59,T58,T52,T51,T49,T47,T46,T45,T43,T41,T40,T39,T38,T37,T36,T35,T33,T26,T25,T24,T23,T21,T20,T18,T17,T16,T15,T14,T13,T12,T11,T9,T7,T6)</f>
        <v>10367120</v>
      </c>
      <c r="U91" s="20">
        <f>SUM( U88,U86,U80,U79,U78,U59,U58,U52,U51,U49,U47,U46,U45,U43,U41,U40,U39,U38,U37,U36,U35,U33,U26,U25,U24,U23,U21,U20,U18,U17,U16,U15,U14,U13,U12,U11,U9,U7,U6)</f>
        <v>10714280</v>
      </c>
    </row>
    <row r="92" spans="1:26" ht="19.5" customHeight="1">
      <c r="A92" s="197"/>
      <c r="B92" s="799" t="s">
        <v>180</v>
      </c>
      <c r="C92" s="800"/>
      <c r="D92" s="823" t="s">
        <v>301</v>
      </c>
      <c r="E92" s="824"/>
      <c r="F92" s="824"/>
      <c r="G92" s="824"/>
      <c r="H92" s="824"/>
      <c r="I92" s="825"/>
      <c r="J92" s="298"/>
      <c r="K92" s="298"/>
      <c r="L92" s="298"/>
      <c r="M92" s="298"/>
      <c r="N92" s="298"/>
      <c r="O92" s="299"/>
      <c r="P92" s="299"/>
      <c r="Q92" s="299"/>
      <c r="R92" s="276"/>
      <c r="S92" s="185"/>
      <c r="T92" s="20">
        <v>2073424</v>
      </c>
      <c r="U92" s="19">
        <v>2142856</v>
      </c>
    </row>
    <row r="93" spans="1:26" ht="19.5" customHeight="1">
      <c r="A93" s="29"/>
      <c r="B93" s="785" t="s">
        <v>181</v>
      </c>
      <c r="C93" s="786"/>
      <c r="D93" s="29"/>
      <c r="E93" s="29"/>
      <c r="F93" s="65"/>
      <c r="G93" s="65"/>
      <c r="H93" s="91"/>
      <c r="I93" s="91"/>
      <c r="J93" s="91"/>
      <c r="K93" s="91"/>
      <c r="L93" s="91"/>
      <c r="M93" s="91"/>
      <c r="N93" s="91"/>
      <c r="O93" s="66"/>
      <c r="P93" s="66"/>
      <c r="Q93" s="66"/>
      <c r="R93" s="86"/>
      <c r="S93" s="19"/>
      <c r="T93" s="20">
        <f>SUM(T92,T91)</f>
        <v>12440544</v>
      </c>
      <c r="U93" s="20">
        <f>SUM(U92,U91)</f>
        <v>12857136</v>
      </c>
    </row>
    <row r="94" spans="1:26" s="5" customFormat="1" ht="18.75" customHeight="1">
      <c r="A94" s="8"/>
      <c r="B94" s="787" t="s">
        <v>182</v>
      </c>
      <c r="C94" s="788"/>
      <c r="D94" s="8"/>
      <c r="E94" s="8"/>
      <c r="F94" s="10"/>
      <c r="G94" s="10"/>
      <c r="H94" s="13"/>
      <c r="I94" s="13"/>
      <c r="J94" s="13"/>
      <c r="K94" s="13"/>
      <c r="L94" s="10"/>
      <c r="M94" s="10"/>
      <c r="N94" s="10"/>
      <c r="O94" s="27"/>
      <c r="P94" s="27"/>
      <c r="Q94" s="27"/>
      <c r="R94" s="16"/>
      <c r="S94" s="26"/>
      <c r="T94" s="26" t="s">
        <v>300</v>
      </c>
      <c r="U94" s="26" t="s">
        <v>296</v>
      </c>
    </row>
    <row r="95" spans="1:26" ht="24.95" customHeight="1">
      <c r="A95" s="92" t="s">
        <v>162</v>
      </c>
      <c r="B95" s="305"/>
      <c r="C95" s="93" t="s">
        <v>9</v>
      </c>
      <c r="D95" s="9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95"/>
      <c r="P95" s="95"/>
      <c r="Q95" s="95"/>
      <c r="R95" s="96"/>
      <c r="S95" s="95"/>
      <c r="T95" s="95"/>
      <c r="U95" s="95"/>
    </row>
    <row r="96" spans="1:26" ht="24.95" customHeight="1">
      <c r="A96" s="304"/>
      <c r="B96" s="97" t="s">
        <v>10</v>
      </c>
      <c r="C96" s="97"/>
      <c r="D96" s="304"/>
      <c r="E96" s="304"/>
      <c r="F96" s="304"/>
      <c r="G96" s="304"/>
      <c r="H96" s="304"/>
      <c r="I96" s="304"/>
      <c r="J96" s="304"/>
      <c r="K96" s="304"/>
      <c r="L96" s="304"/>
      <c r="M96" s="304"/>
      <c r="N96" s="304"/>
      <c r="O96" s="95"/>
      <c r="P96" s="95"/>
      <c r="Q96" s="95"/>
      <c r="R96" s="96"/>
      <c r="S96" s="95"/>
      <c r="T96" s="95"/>
      <c r="U96" s="95" t="s">
        <v>51</v>
      </c>
    </row>
    <row r="97" spans="1:21" ht="24.95" customHeight="1">
      <c r="A97" s="304"/>
      <c r="B97" s="97" t="s">
        <v>57</v>
      </c>
      <c r="C97" s="97"/>
      <c r="D97" s="304"/>
      <c r="E97" s="304"/>
      <c r="F97" s="304"/>
      <c r="G97" s="304"/>
      <c r="H97" s="304"/>
      <c r="I97" s="304"/>
      <c r="J97" s="304"/>
      <c r="K97" s="304"/>
      <c r="L97" s="304"/>
      <c r="M97" s="304"/>
      <c r="N97" s="304"/>
      <c r="O97" s="95"/>
      <c r="P97" s="95"/>
      <c r="Q97" s="95"/>
      <c r="R97" s="96"/>
      <c r="S97" s="95"/>
      <c r="T97" s="95"/>
      <c r="U97" s="98"/>
    </row>
    <row r="98" spans="1:21" ht="24.95" customHeight="1">
      <c r="A98" s="304"/>
      <c r="B98" s="97" t="s">
        <v>176</v>
      </c>
      <c r="C98" s="97"/>
      <c r="D98" s="304"/>
      <c r="E98" s="821" t="s">
        <v>220</v>
      </c>
      <c r="F98" s="821"/>
      <c r="G98" s="821"/>
      <c r="H98" s="821"/>
      <c r="I98" s="821"/>
      <c r="J98" s="821"/>
      <c r="K98" s="821"/>
      <c r="L98" s="821"/>
      <c r="M98" s="821"/>
      <c r="N98" s="821"/>
      <c r="O98" s="95"/>
      <c r="P98" s="95"/>
      <c r="Q98" s="95"/>
      <c r="R98" s="96"/>
      <c r="S98" s="95"/>
      <c r="T98" s="95"/>
      <c r="U98" s="95"/>
    </row>
    <row r="99" spans="1:21" ht="24.95" customHeight="1">
      <c r="A99" s="304"/>
      <c r="B99" s="97" t="s">
        <v>11</v>
      </c>
      <c r="C99" s="97"/>
      <c r="D99" s="304"/>
      <c r="E99" s="821" t="s">
        <v>221</v>
      </c>
      <c r="F99" s="821"/>
      <c r="G99" s="821"/>
      <c r="H99" s="821"/>
      <c r="I99" s="821"/>
      <c r="J99" s="821"/>
      <c r="K99" s="821"/>
      <c r="L99" s="821"/>
      <c r="M99" s="821"/>
      <c r="N99" s="821"/>
      <c r="O99" s="95"/>
      <c r="P99" s="95"/>
      <c r="Q99" s="95"/>
      <c r="R99" s="96"/>
      <c r="S99" s="95"/>
      <c r="T99" s="95"/>
      <c r="U99" s="95"/>
    </row>
    <row r="100" spans="1:21" ht="24.95" customHeight="1">
      <c r="A100" s="304"/>
      <c r="B100" s="789" t="s">
        <v>177</v>
      </c>
      <c r="C100" s="789"/>
      <c r="D100" s="789"/>
      <c r="E100" s="821" t="s">
        <v>34</v>
      </c>
      <c r="F100" s="821"/>
      <c r="G100" s="821"/>
      <c r="H100" s="821"/>
      <c r="I100" s="821"/>
      <c r="J100" s="821"/>
      <c r="K100" s="821"/>
      <c r="L100" s="821"/>
      <c r="M100" s="821"/>
      <c r="N100" s="821"/>
      <c r="O100" s="95"/>
      <c r="P100" s="95"/>
      <c r="Q100" s="95" t="s">
        <v>34</v>
      </c>
      <c r="R100" s="96"/>
      <c r="S100" s="95"/>
      <c r="T100" s="95"/>
      <c r="U100" s="95"/>
    </row>
    <row r="101" spans="1:21" ht="24.95" customHeight="1">
      <c r="A101" s="304"/>
      <c r="B101" s="97" t="s">
        <v>178</v>
      </c>
      <c r="C101" s="97"/>
      <c r="D101" s="304"/>
      <c r="E101" s="110"/>
      <c r="F101" s="822" t="s">
        <v>37</v>
      </c>
      <c r="G101" s="822"/>
      <c r="H101" s="822"/>
      <c r="I101" s="822"/>
      <c r="J101" s="822"/>
      <c r="K101" s="325"/>
      <c r="L101" s="325"/>
      <c r="M101" s="325"/>
      <c r="N101" s="325"/>
      <c r="O101" s="95"/>
      <c r="P101" s="95" t="s">
        <v>34</v>
      </c>
      <c r="Q101" s="95"/>
      <c r="R101" s="96"/>
      <c r="S101" s="95"/>
      <c r="T101" s="95"/>
      <c r="U101" s="95"/>
    </row>
    <row r="102" spans="1:21" ht="24.95" customHeight="1">
      <c r="A102" s="304"/>
      <c r="B102" s="97" t="s">
        <v>179</v>
      </c>
      <c r="C102" s="97"/>
      <c r="D102" s="304"/>
      <c r="E102" s="304"/>
      <c r="F102" s="304"/>
      <c r="G102" s="304"/>
      <c r="H102" s="304"/>
      <c r="I102" s="304"/>
      <c r="J102" s="304"/>
      <c r="K102" s="304"/>
      <c r="L102" s="304"/>
      <c r="M102" s="304"/>
      <c r="N102" s="304"/>
      <c r="O102" s="95"/>
      <c r="P102" s="95"/>
      <c r="Q102" s="95"/>
      <c r="R102" s="96"/>
      <c r="S102" s="95"/>
      <c r="T102" s="95"/>
      <c r="U102" s="95"/>
    </row>
    <row r="103" spans="1:21" ht="24.95" customHeight="1">
      <c r="A103" s="304"/>
      <c r="B103" s="97"/>
      <c r="C103" s="97"/>
      <c r="D103" s="304"/>
      <c r="E103" s="304"/>
      <c r="F103" s="304"/>
      <c r="G103" s="304"/>
      <c r="M103" s="304"/>
      <c r="N103" s="304"/>
      <c r="O103" s="95"/>
      <c r="P103" s="95"/>
      <c r="Q103" s="95"/>
      <c r="R103" s="96"/>
      <c r="S103" s="95"/>
      <c r="T103" s="95"/>
      <c r="U103" s="95"/>
    </row>
    <row r="104" spans="1:21" ht="24.95" customHeight="1">
      <c r="A104" s="304"/>
      <c r="B104" s="304"/>
      <c r="C104" s="99"/>
      <c r="D104" s="304"/>
      <c r="E104" s="304"/>
      <c r="F104" s="304"/>
      <c r="G104" s="304"/>
      <c r="H104" s="304"/>
      <c r="I104" s="304"/>
      <c r="J104" s="304"/>
      <c r="K104" s="304"/>
      <c r="L104" s="304"/>
      <c r="M104" s="304"/>
      <c r="N104" s="304"/>
      <c r="O104" s="95"/>
      <c r="P104" s="95"/>
      <c r="Q104" s="95"/>
      <c r="R104" s="96"/>
      <c r="S104" s="95"/>
      <c r="T104" s="95"/>
      <c r="U104" s="95"/>
    </row>
    <row r="105" spans="1:21" ht="23.25" customHeight="1">
      <c r="A105" s="304"/>
      <c r="B105" s="304"/>
      <c r="C105" s="783" t="s">
        <v>143</v>
      </c>
      <c r="D105" s="783"/>
      <c r="E105" s="304"/>
      <c r="F105" s="304"/>
      <c r="G105" s="781" t="s">
        <v>142</v>
      </c>
      <c r="H105" s="781"/>
      <c r="I105" s="781"/>
      <c r="J105" s="781"/>
      <c r="K105" s="781"/>
      <c r="L105" s="781"/>
      <c r="M105" s="781"/>
      <c r="N105" s="781" t="s">
        <v>293</v>
      </c>
      <c r="O105" s="781"/>
      <c r="P105" s="781"/>
      <c r="Q105" s="781"/>
      <c r="R105" s="781"/>
      <c r="S105" s="781"/>
      <c r="T105" s="781"/>
      <c r="U105" s="95"/>
    </row>
    <row r="106" spans="1:21" ht="24" customHeight="1">
      <c r="A106" s="304"/>
      <c r="B106" s="304"/>
      <c r="C106" s="783" t="s">
        <v>129</v>
      </c>
      <c r="D106" s="783"/>
      <c r="E106" s="304"/>
      <c r="F106" s="304"/>
      <c r="G106" s="781" t="s">
        <v>165</v>
      </c>
      <c r="H106" s="781"/>
      <c r="I106" s="781"/>
      <c r="J106" s="781"/>
      <c r="K106" s="781"/>
      <c r="L106" s="781"/>
      <c r="M106" s="781"/>
      <c r="N106" s="781" t="s">
        <v>294</v>
      </c>
      <c r="O106" s="781"/>
      <c r="P106" s="781"/>
      <c r="Q106" s="781"/>
      <c r="R106" s="781"/>
      <c r="S106" s="781"/>
      <c r="T106" s="781"/>
      <c r="U106" s="95"/>
    </row>
    <row r="107" spans="1:21" ht="24.95" customHeight="1">
      <c r="A107" s="100"/>
      <c r="B107" s="100"/>
      <c r="C107" s="101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781" t="s">
        <v>295</v>
      </c>
      <c r="O107" s="781"/>
      <c r="P107" s="781"/>
      <c r="Q107" s="781"/>
      <c r="R107" s="781"/>
      <c r="S107" s="781"/>
      <c r="T107" s="781"/>
      <c r="U107" s="102"/>
    </row>
    <row r="108" spans="1:21" ht="24.95" customHeight="1">
      <c r="A108" s="104"/>
      <c r="B108" s="104"/>
      <c r="C108" s="105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6"/>
      <c r="P108" s="106"/>
      <c r="Q108" s="106"/>
      <c r="R108" s="107"/>
      <c r="S108" s="106"/>
      <c r="T108" s="106"/>
      <c r="U108" s="106"/>
    </row>
  </sheetData>
  <mergeCells count="105">
    <mergeCell ref="O3:Q4"/>
    <mergeCell ref="S3:U4"/>
    <mergeCell ref="G4:G5"/>
    <mergeCell ref="H4:H5"/>
    <mergeCell ref="B8:C8"/>
    <mergeCell ref="B10:C10"/>
    <mergeCell ref="A2:U2"/>
    <mergeCell ref="A3:A5"/>
    <mergeCell ref="B3:B5"/>
    <mergeCell ref="C3:C5"/>
    <mergeCell ref="D3:D5"/>
    <mergeCell ref="E3:E5"/>
    <mergeCell ref="F3:F5"/>
    <mergeCell ref="G3:H3"/>
    <mergeCell ref="I3:K4"/>
    <mergeCell ref="L3:N4"/>
    <mergeCell ref="I29:K30"/>
    <mergeCell ref="L29:N30"/>
    <mergeCell ref="O29:Q30"/>
    <mergeCell ref="S29:U30"/>
    <mergeCell ref="G30:G31"/>
    <mergeCell ref="H30:H31"/>
    <mergeCell ref="B19:C19"/>
    <mergeCell ref="B22:C22"/>
    <mergeCell ref="A28:U28"/>
    <mergeCell ref="A29:A31"/>
    <mergeCell ref="B29:B31"/>
    <mergeCell ref="C29:C31"/>
    <mergeCell ref="D29:D31"/>
    <mergeCell ref="E29:E31"/>
    <mergeCell ref="F29:F31"/>
    <mergeCell ref="G29:H29"/>
    <mergeCell ref="A54:A56"/>
    <mergeCell ref="B54:B56"/>
    <mergeCell ref="C54:C56"/>
    <mergeCell ref="D54:D56"/>
    <mergeCell ref="E54:E56"/>
    <mergeCell ref="F54:F56"/>
    <mergeCell ref="B32:C32"/>
    <mergeCell ref="B34:U34"/>
    <mergeCell ref="B42:C42"/>
    <mergeCell ref="B44:C44"/>
    <mergeCell ref="B48:C48"/>
    <mergeCell ref="B50:C50"/>
    <mergeCell ref="B53:U53"/>
    <mergeCell ref="B57:C57"/>
    <mergeCell ref="O60:U60"/>
    <mergeCell ref="O61:U61"/>
    <mergeCell ref="O62:U62"/>
    <mergeCell ref="O63:U63"/>
    <mergeCell ref="O64:U64"/>
    <mergeCell ref="G54:H54"/>
    <mergeCell ref="I54:K55"/>
    <mergeCell ref="L54:N55"/>
    <mergeCell ref="O54:Q55"/>
    <mergeCell ref="S54:U55"/>
    <mergeCell ref="G55:G56"/>
    <mergeCell ref="H55:H56"/>
    <mergeCell ref="O70:U70"/>
    <mergeCell ref="O71:U71"/>
    <mergeCell ref="O72:U72"/>
    <mergeCell ref="O73:U73"/>
    <mergeCell ref="O74:U74"/>
    <mergeCell ref="O75:U75"/>
    <mergeCell ref="O65:U65"/>
    <mergeCell ref="O66:U66"/>
    <mergeCell ref="B67:C67"/>
    <mergeCell ref="D67:U67"/>
    <mergeCell ref="O68:U68"/>
    <mergeCell ref="O69:U69"/>
    <mergeCell ref="O76:U76"/>
    <mergeCell ref="B77:C77"/>
    <mergeCell ref="A82:A84"/>
    <mergeCell ref="B82:B84"/>
    <mergeCell ref="C82:C84"/>
    <mergeCell ref="D82:D84"/>
    <mergeCell ref="E82:E84"/>
    <mergeCell ref="F82:F84"/>
    <mergeCell ref="G82:H82"/>
    <mergeCell ref="I82:K83"/>
    <mergeCell ref="B87:C87"/>
    <mergeCell ref="B89:C89"/>
    <mergeCell ref="D89:U89"/>
    <mergeCell ref="B92:C92"/>
    <mergeCell ref="B93:C93"/>
    <mergeCell ref="B94:C94"/>
    <mergeCell ref="L82:N83"/>
    <mergeCell ref="O82:Q83"/>
    <mergeCell ref="S82:U83"/>
    <mergeCell ref="G83:G84"/>
    <mergeCell ref="H83:H84"/>
    <mergeCell ref="B85:C85"/>
    <mergeCell ref="D92:I92"/>
    <mergeCell ref="C106:D106"/>
    <mergeCell ref="G106:M106"/>
    <mergeCell ref="N105:T105"/>
    <mergeCell ref="N106:T106"/>
    <mergeCell ref="N107:T107"/>
    <mergeCell ref="E98:N98"/>
    <mergeCell ref="E99:N99"/>
    <mergeCell ref="B100:D100"/>
    <mergeCell ref="E100:N100"/>
    <mergeCell ref="F101:J101"/>
    <mergeCell ref="C105:D105"/>
    <mergeCell ref="G105:M105"/>
  </mergeCells>
  <pageMargins left="0.23" right="0.3" top="0.74803149606299213" bottom="0.74803149606299213" header="0.31496062992125984" footer="0.31496062992125984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Z109"/>
  <sheetViews>
    <sheetView topLeftCell="C85" zoomScaleSheetLayoutView="100" workbookViewId="0">
      <selection activeCell="P14" sqref="P14"/>
    </sheetView>
  </sheetViews>
  <sheetFormatPr defaultRowHeight="24.95" customHeight="1"/>
  <cols>
    <col min="1" max="1" width="3.85546875" style="7" customWidth="1"/>
    <col min="2" max="2" width="19.28515625" style="7" customWidth="1"/>
    <col min="3" max="3" width="22.140625" style="1" bestFit="1" customWidth="1"/>
    <col min="4" max="4" width="19.28515625" style="7" bestFit="1" customWidth="1"/>
    <col min="5" max="5" width="17.140625" style="7" bestFit="1" customWidth="1"/>
    <col min="6" max="6" width="6" style="7" customWidth="1"/>
    <col min="7" max="7" width="5.140625" style="7" customWidth="1"/>
    <col min="8" max="8" width="11.140625" style="7" bestFit="1" customWidth="1"/>
    <col min="9" max="9" width="5.85546875" style="7" customWidth="1"/>
    <col min="10" max="10" width="5" style="7" customWidth="1"/>
    <col min="11" max="11" width="5" style="7" bestFit="1" customWidth="1"/>
    <col min="12" max="12" width="4.85546875" style="7" customWidth="1"/>
    <col min="13" max="13" width="5" style="7" bestFit="1" customWidth="1"/>
    <col min="14" max="14" width="5" style="7" customWidth="1"/>
    <col min="15" max="15" width="6.7109375" style="21" customWidth="1"/>
    <col min="16" max="16" width="10.5703125" style="21" bestFit="1" customWidth="1"/>
    <col min="17" max="17" width="9.140625" style="21" customWidth="1"/>
    <col min="18" max="18" width="9" style="22" hidden="1" customWidth="1"/>
    <col min="19" max="19" width="6.140625" style="21" customWidth="1"/>
    <col min="20" max="20" width="12.42578125" style="21" bestFit="1" customWidth="1"/>
    <col min="21" max="21" width="12.5703125" style="21" customWidth="1"/>
    <col min="22" max="22" width="12.85546875" style="1" customWidth="1"/>
    <col min="23" max="16384" width="9.140625" style="1"/>
  </cols>
  <sheetData>
    <row r="2" spans="1:21" s="3" customFormat="1" ht="27.75" customHeight="1">
      <c r="A2" s="733" t="s">
        <v>213</v>
      </c>
      <c r="B2" s="733"/>
      <c r="C2" s="733"/>
      <c r="D2" s="733"/>
      <c r="E2" s="733"/>
      <c r="F2" s="733"/>
      <c r="G2" s="733"/>
      <c r="H2" s="733"/>
      <c r="I2" s="733"/>
      <c r="J2" s="733"/>
      <c r="K2" s="733"/>
      <c r="L2" s="733"/>
      <c r="M2" s="733"/>
      <c r="N2" s="733"/>
      <c r="O2" s="733"/>
      <c r="P2" s="733"/>
      <c r="Q2" s="733"/>
      <c r="R2" s="733"/>
      <c r="S2" s="733"/>
      <c r="T2" s="733"/>
      <c r="U2" s="733"/>
    </row>
    <row r="3" spans="1:21" s="7" customFormat="1" ht="27.75" customHeight="1">
      <c r="A3" s="734" t="s">
        <v>0</v>
      </c>
      <c r="B3" s="734" t="s">
        <v>13</v>
      </c>
      <c r="C3" s="734" t="s">
        <v>1</v>
      </c>
      <c r="D3" s="734" t="s">
        <v>69</v>
      </c>
      <c r="E3" s="721" t="s">
        <v>65</v>
      </c>
      <c r="F3" s="725" t="s">
        <v>66</v>
      </c>
      <c r="G3" s="741" t="s">
        <v>22</v>
      </c>
      <c r="H3" s="742"/>
      <c r="I3" s="743" t="s">
        <v>235</v>
      </c>
      <c r="J3" s="744"/>
      <c r="K3" s="745"/>
      <c r="L3" s="749" t="s">
        <v>67</v>
      </c>
      <c r="M3" s="750"/>
      <c r="N3" s="751"/>
      <c r="O3" s="713" t="s">
        <v>144</v>
      </c>
      <c r="P3" s="714"/>
      <c r="Q3" s="715"/>
      <c r="R3" s="201"/>
      <c r="S3" s="713" t="s">
        <v>3</v>
      </c>
      <c r="T3" s="714"/>
      <c r="U3" s="715"/>
    </row>
    <row r="4" spans="1:21" s="7" customFormat="1" ht="21" customHeight="1">
      <c r="A4" s="735"/>
      <c r="B4" s="735"/>
      <c r="C4" s="735"/>
      <c r="D4" s="735"/>
      <c r="E4" s="737"/>
      <c r="F4" s="726"/>
      <c r="G4" s="721" t="s">
        <v>4</v>
      </c>
      <c r="H4" s="721" t="s">
        <v>23</v>
      </c>
      <c r="I4" s="746"/>
      <c r="J4" s="747"/>
      <c r="K4" s="748"/>
      <c r="L4" s="752"/>
      <c r="M4" s="753"/>
      <c r="N4" s="754"/>
      <c r="O4" s="716"/>
      <c r="P4" s="717"/>
      <c r="Q4" s="718"/>
      <c r="R4" s="201"/>
      <c r="S4" s="716"/>
      <c r="T4" s="717"/>
      <c r="U4" s="718"/>
    </row>
    <row r="5" spans="1:21" s="7" customFormat="1" ht="24.95" customHeight="1">
      <c r="A5" s="736"/>
      <c r="B5" s="736"/>
      <c r="C5" s="736"/>
      <c r="D5" s="736"/>
      <c r="E5" s="722"/>
      <c r="F5" s="727"/>
      <c r="G5" s="722"/>
      <c r="H5" s="722"/>
      <c r="I5" s="202">
        <v>2558</v>
      </c>
      <c r="J5" s="202">
        <v>2559</v>
      </c>
      <c r="K5" s="202">
        <v>2560</v>
      </c>
      <c r="L5" s="202">
        <v>2558</v>
      </c>
      <c r="M5" s="202">
        <v>2559</v>
      </c>
      <c r="N5" s="202">
        <v>2560</v>
      </c>
      <c r="O5" s="201">
        <v>2558</v>
      </c>
      <c r="P5" s="201">
        <v>2559</v>
      </c>
      <c r="Q5" s="201">
        <v>2560</v>
      </c>
      <c r="R5" s="201">
        <v>2554</v>
      </c>
      <c r="S5" s="201">
        <v>2558</v>
      </c>
      <c r="T5" s="201">
        <v>2559</v>
      </c>
      <c r="U5" s="201">
        <v>2560</v>
      </c>
    </row>
    <row r="6" spans="1:21" ht="24.95" customHeight="1">
      <c r="A6" s="197">
        <v>1</v>
      </c>
      <c r="B6" s="203" t="s">
        <v>50</v>
      </c>
      <c r="C6" s="203" t="s">
        <v>253</v>
      </c>
      <c r="D6" s="204" t="s">
        <v>223</v>
      </c>
      <c r="E6" s="204" t="s">
        <v>252</v>
      </c>
      <c r="F6" s="204">
        <v>1</v>
      </c>
      <c r="G6" s="204">
        <v>1</v>
      </c>
      <c r="H6" s="205">
        <v>547560</v>
      </c>
      <c r="I6" s="206">
        <v>1</v>
      </c>
      <c r="J6" s="207" t="s">
        <v>54</v>
      </c>
      <c r="K6" s="206">
        <v>1</v>
      </c>
      <c r="L6" s="204" t="s">
        <v>6</v>
      </c>
      <c r="M6" s="208" t="s">
        <v>6</v>
      </c>
      <c r="N6" s="204" t="s">
        <v>6</v>
      </c>
      <c r="O6" s="209" t="s">
        <v>6</v>
      </c>
      <c r="P6" s="210">
        <v>15960</v>
      </c>
      <c r="Q6" s="209">
        <v>16440</v>
      </c>
      <c r="R6" s="211"/>
      <c r="S6" s="192">
        <v>0</v>
      </c>
      <c r="T6" s="192">
        <f>SUM( H6,P6)</f>
        <v>563520</v>
      </c>
      <c r="U6" s="193">
        <f>SUM( T6,Q6)</f>
        <v>579960</v>
      </c>
    </row>
    <row r="7" spans="1:21" ht="24.95" customHeight="1">
      <c r="A7" s="197">
        <v>2</v>
      </c>
      <c r="B7" s="212" t="s">
        <v>31</v>
      </c>
      <c r="C7" s="212" t="s">
        <v>253</v>
      </c>
      <c r="D7" s="197" t="s">
        <v>224</v>
      </c>
      <c r="E7" s="197" t="s">
        <v>254</v>
      </c>
      <c r="F7" s="197">
        <v>1</v>
      </c>
      <c r="G7" s="197">
        <v>1</v>
      </c>
      <c r="H7" s="213">
        <v>371760</v>
      </c>
      <c r="I7" s="197">
        <v>1</v>
      </c>
      <c r="J7" s="214" t="s">
        <v>54</v>
      </c>
      <c r="K7" s="197">
        <v>1</v>
      </c>
      <c r="L7" s="214" t="s">
        <v>38</v>
      </c>
      <c r="M7" s="215" t="s">
        <v>6</v>
      </c>
      <c r="N7" s="197" t="s">
        <v>6</v>
      </c>
      <c r="O7" s="190">
        <v>0</v>
      </c>
      <c r="P7" s="216">
        <v>12960</v>
      </c>
      <c r="Q7" s="190">
        <v>13440</v>
      </c>
      <c r="R7" s="217"/>
      <c r="S7" s="192">
        <v>0</v>
      </c>
      <c r="T7" s="192">
        <f>SUM( H7,P7)</f>
        <v>384720</v>
      </c>
      <c r="U7" s="193">
        <f>SUM( T7,Q7)</f>
        <v>398160</v>
      </c>
    </row>
    <row r="8" spans="1:21" ht="24.95" customHeight="1">
      <c r="A8" s="197"/>
      <c r="B8" s="723" t="s">
        <v>163</v>
      </c>
      <c r="C8" s="724"/>
      <c r="D8" s="219"/>
      <c r="E8" s="220"/>
      <c r="F8" s="221"/>
      <c r="G8" s="221"/>
      <c r="H8" s="221"/>
      <c r="I8" s="221"/>
      <c r="J8" s="221"/>
      <c r="K8" s="221"/>
      <c r="L8" s="221"/>
      <c r="M8" s="221"/>
      <c r="N8" s="221"/>
      <c r="O8" s="222"/>
      <c r="P8" s="222"/>
      <c r="Q8" s="222"/>
      <c r="R8" s="223"/>
      <c r="S8" s="222"/>
      <c r="T8" s="224">
        <f t="shared" ref="T8:T19" si="0">SUM( H8,P8,P8)</f>
        <v>0</v>
      </c>
      <c r="U8" s="225">
        <f t="shared" ref="U8:U19" si="1">SUM( T8,T8,Q8,Q8)</f>
        <v>0</v>
      </c>
    </row>
    <row r="9" spans="1:21" ht="24.95" customHeight="1">
      <c r="A9" s="197">
        <v>3</v>
      </c>
      <c r="B9" s="212" t="s">
        <v>6</v>
      </c>
      <c r="C9" s="203" t="s">
        <v>255</v>
      </c>
      <c r="D9" s="197" t="s">
        <v>225</v>
      </c>
      <c r="E9" s="226" t="s">
        <v>280</v>
      </c>
      <c r="F9" s="197">
        <v>1</v>
      </c>
      <c r="G9" s="197">
        <v>1</v>
      </c>
      <c r="H9" s="213" t="s">
        <v>6</v>
      </c>
      <c r="I9" s="206">
        <v>1</v>
      </c>
      <c r="J9" s="207" t="s">
        <v>54</v>
      </c>
      <c r="K9" s="206">
        <v>1</v>
      </c>
      <c r="L9" s="197" t="s">
        <v>6</v>
      </c>
      <c r="M9" s="214" t="s">
        <v>6</v>
      </c>
      <c r="N9" s="197" t="s">
        <v>6</v>
      </c>
      <c r="O9" s="190">
        <v>0</v>
      </c>
      <c r="P9" s="190">
        <v>246240</v>
      </c>
      <c r="Q9" s="189">
        <v>12000</v>
      </c>
      <c r="R9" s="191"/>
      <c r="S9" s="192">
        <v>0</v>
      </c>
      <c r="T9" s="192">
        <f>SUM( P9)</f>
        <v>246240</v>
      </c>
      <c r="U9" s="193">
        <f>SUM(  Q9:T9)</f>
        <v>258240</v>
      </c>
    </row>
    <row r="10" spans="1:21" ht="24.95" customHeight="1">
      <c r="A10" s="197"/>
      <c r="B10" s="723" t="s">
        <v>5</v>
      </c>
      <c r="C10" s="724"/>
      <c r="D10" s="219"/>
      <c r="E10" s="220"/>
      <c r="F10" s="221"/>
      <c r="G10" s="221"/>
      <c r="H10" s="221"/>
      <c r="I10" s="221"/>
      <c r="J10" s="221"/>
      <c r="K10" s="221"/>
      <c r="L10" s="221"/>
      <c r="M10" s="221"/>
      <c r="N10" s="221"/>
      <c r="O10" s="222"/>
      <c r="P10" s="222"/>
      <c r="Q10" s="222"/>
      <c r="R10" s="223"/>
      <c r="S10" s="222"/>
      <c r="T10" s="224">
        <f t="shared" si="0"/>
        <v>0</v>
      </c>
      <c r="U10" s="225">
        <f t="shared" si="1"/>
        <v>0</v>
      </c>
    </row>
    <row r="11" spans="1:21" ht="24.95" customHeight="1">
      <c r="A11" s="197">
        <v>4</v>
      </c>
      <c r="B11" s="212" t="s">
        <v>14</v>
      </c>
      <c r="C11" s="212" t="s">
        <v>256</v>
      </c>
      <c r="D11" s="197" t="s">
        <v>226</v>
      </c>
      <c r="E11" s="227" t="s">
        <v>254</v>
      </c>
      <c r="F11" s="197">
        <v>1</v>
      </c>
      <c r="G11" s="197">
        <v>1</v>
      </c>
      <c r="H11" s="213">
        <v>315420</v>
      </c>
      <c r="I11" s="228">
        <v>1</v>
      </c>
      <c r="J11" s="214" t="s">
        <v>54</v>
      </c>
      <c r="K11" s="228">
        <v>1</v>
      </c>
      <c r="L11" s="197" t="s">
        <v>6</v>
      </c>
      <c r="M11" s="214" t="s">
        <v>6</v>
      </c>
      <c r="N11" s="197" t="s">
        <v>6</v>
      </c>
      <c r="O11" s="190">
        <v>0</v>
      </c>
      <c r="P11" s="190">
        <v>12300</v>
      </c>
      <c r="Q11" s="189">
        <v>10800</v>
      </c>
      <c r="R11" s="191"/>
      <c r="S11" s="192">
        <v>0</v>
      </c>
      <c r="T11" s="192">
        <f t="shared" si="0"/>
        <v>340020</v>
      </c>
      <c r="U11" s="193">
        <f>SUM( T11,T11,Q11,Q11)</f>
        <v>701640</v>
      </c>
    </row>
    <row r="12" spans="1:21" ht="24.95" customHeight="1">
      <c r="A12" s="197">
        <v>5</v>
      </c>
      <c r="B12" s="212" t="s">
        <v>6</v>
      </c>
      <c r="C12" s="212" t="s">
        <v>257</v>
      </c>
      <c r="D12" s="197" t="s">
        <v>227</v>
      </c>
      <c r="E12" s="227" t="s">
        <v>281</v>
      </c>
      <c r="F12" s="197">
        <v>1</v>
      </c>
      <c r="G12" s="197">
        <v>1</v>
      </c>
      <c r="H12" s="213">
        <v>342990</v>
      </c>
      <c r="I12" s="228">
        <v>1</v>
      </c>
      <c r="J12" s="214" t="s">
        <v>54</v>
      </c>
      <c r="K12" s="228">
        <v>1</v>
      </c>
      <c r="L12" s="197" t="s">
        <v>6</v>
      </c>
      <c r="M12" s="214" t="s">
        <v>6</v>
      </c>
      <c r="N12" s="197" t="s">
        <v>6</v>
      </c>
      <c r="O12" s="190">
        <v>0</v>
      </c>
      <c r="P12" s="190">
        <v>9600</v>
      </c>
      <c r="Q12" s="189">
        <v>10200</v>
      </c>
      <c r="R12" s="191"/>
      <c r="S12" s="192">
        <v>0</v>
      </c>
      <c r="T12" s="192">
        <f>SUM( H12,P12)</f>
        <v>352590</v>
      </c>
      <c r="U12" s="193">
        <f>SUM( T12,Q12)</f>
        <v>362790</v>
      </c>
    </row>
    <row r="13" spans="1:21" ht="24.95" customHeight="1">
      <c r="A13" s="197">
        <v>6</v>
      </c>
      <c r="B13" s="212" t="s">
        <v>193</v>
      </c>
      <c r="C13" s="212" t="s">
        <v>258</v>
      </c>
      <c r="D13" s="197" t="s">
        <v>228</v>
      </c>
      <c r="E13" s="226" t="s">
        <v>282</v>
      </c>
      <c r="F13" s="197">
        <v>1</v>
      </c>
      <c r="G13" s="197">
        <v>1</v>
      </c>
      <c r="H13" s="213">
        <v>236760</v>
      </c>
      <c r="I13" s="213">
        <v>1</v>
      </c>
      <c r="J13" s="213">
        <v>1</v>
      </c>
      <c r="K13" s="213">
        <v>1</v>
      </c>
      <c r="L13" s="214" t="s">
        <v>6</v>
      </c>
      <c r="M13" s="213" t="s">
        <v>6</v>
      </c>
      <c r="N13" s="213" t="s">
        <v>6</v>
      </c>
      <c r="O13" s="189">
        <v>0</v>
      </c>
      <c r="P13" s="190">
        <v>8240</v>
      </c>
      <c r="Q13" s="189">
        <v>8400</v>
      </c>
      <c r="R13" s="191"/>
      <c r="S13" s="192">
        <v>0</v>
      </c>
      <c r="T13" s="192">
        <f>SUM( H13,P13)</f>
        <v>245000</v>
      </c>
      <c r="U13" s="193">
        <f>SUM( Q13,T13)</f>
        <v>253400</v>
      </c>
    </row>
    <row r="14" spans="1:21" ht="25.5" customHeight="1">
      <c r="A14" s="197">
        <v>7</v>
      </c>
      <c r="B14" s="212" t="s">
        <v>6</v>
      </c>
      <c r="C14" s="203" t="s">
        <v>259</v>
      </c>
      <c r="D14" s="204" t="s">
        <v>229</v>
      </c>
      <c r="E14" s="226" t="s">
        <v>280</v>
      </c>
      <c r="F14" s="197">
        <v>1</v>
      </c>
      <c r="G14" s="197">
        <v>1</v>
      </c>
      <c r="H14" s="205" t="s">
        <v>6</v>
      </c>
      <c r="I14" s="206">
        <v>1</v>
      </c>
      <c r="J14" s="207" t="s">
        <v>54</v>
      </c>
      <c r="K14" s="206">
        <v>1</v>
      </c>
      <c r="L14" s="197" t="s">
        <v>6</v>
      </c>
      <c r="M14" s="214" t="s">
        <v>6</v>
      </c>
      <c r="N14" s="197" t="s">
        <v>6</v>
      </c>
      <c r="O14" s="190">
        <v>0</v>
      </c>
      <c r="P14" s="190">
        <v>246240</v>
      </c>
      <c r="Q14" s="189">
        <v>12000</v>
      </c>
      <c r="R14" s="191"/>
      <c r="S14" s="192">
        <v>0</v>
      </c>
      <c r="T14" s="192">
        <v>246240</v>
      </c>
      <c r="U14" s="193">
        <f>SUM( Q14:T14)</f>
        <v>258240</v>
      </c>
    </row>
    <row r="15" spans="1:21" s="5" customFormat="1" ht="25.5" customHeight="1">
      <c r="A15" s="197">
        <v>8</v>
      </c>
      <c r="B15" s="212" t="s">
        <v>6</v>
      </c>
      <c r="C15" s="212" t="s">
        <v>260</v>
      </c>
      <c r="D15" s="197" t="s">
        <v>230</v>
      </c>
      <c r="E15" s="226" t="s">
        <v>280</v>
      </c>
      <c r="F15" s="197">
        <v>1</v>
      </c>
      <c r="G15" s="197">
        <v>1</v>
      </c>
      <c r="H15" s="213" t="s">
        <v>6</v>
      </c>
      <c r="I15" s="197">
        <v>1</v>
      </c>
      <c r="J15" s="214" t="s">
        <v>54</v>
      </c>
      <c r="K15" s="197">
        <v>1</v>
      </c>
      <c r="L15" s="197" t="s">
        <v>6</v>
      </c>
      <c r="M15" s="214" t="s">
        <v>6</v>
      </c>
      <c r="N15" s="197" t="s">
        <v>6</v>
      </c>
      <c r="O15" s="190">
        <v>0</v>
      </c>
      <c r="P15" s="190">
        <v>246240</v>
      </c>
      <c r="Q15" s="189">
        <v>12000</v>
      </c>
      <c r="R15" s="191"/>
      <c r="S15" s="192">
        <v>0</v>
      </c>
      <c r="T15" s="192">
        <v>246240</v>
      </c>
      <c r="U15" s="193">
        <f>SUM( Q15:T15)</f>
        <v>258240</v>
      </c>
    </row>
    <row r="16" spans="1:21" ht="24.95" customHeight="1">
      <c r="A16" s="197">
        <v>9</v>
      </c>
      <c r="B16" s="212" t="s">
        <v>40</v>
      </c>
      <c r="C16" s="203" t="s">
        <v>261</v>
      </c>
      <c r="D16" s="204" t="s">
        <v>231</v>
      </c>
      <c r="E16" s="214" t="s">
        <v>283</v>
      </c>
      <c r="F16" s="197">
        <v>1</v>
      </c>
      <c r="G16" s="197">
        <v>1</v>
      </c>
      <c r="H16" s="213">
        <v>203520</v>
      </c>
      <c r="I16" s="213">
        <v>1</v>
      </c>
      <c r="J16" s="213">
        <v>1</v>
      </c>
      <c r="K16" s="213">
        <v>1</v>
      </c>
      <c r="L16" s="214" t="s">
        <v>6</v>
      </c>
      <c r="M16" s="213" t="s">
        <v>6</v>
      </c>
      <c r="N16" s="213" t="s">
        <v>6</v>
      </c>
      <c r="O16" s="189">
        <v>0</v>
      </c>
      <c r="P16" s="189">
        <v>7200</v>
      </c>
      <c r="Q16" s="189">
        <v>7440</v>
      </c>
      <c r="R16" s="191"/>
      <c r="S16" s="192">
        <v>0</v>
      </c>
      <c r="T16" s="192">
        <f>SUM(  H16,P16)</f>
        <v>210720</v>
      </c>
      <c r="U16" s="193">
        <f>SUM(  T16,Q16)</f>
        <v>218160</v>
      </c>
    </row>
    <row r="17" spans="1:21" ht="24.95" customHeight="1">
      <c r="A17" s="197">
        <v>10</v>
      </c>
      <c r="B17" s="212" t="s">
        <v>6</v>
      </c>
      <c r="C17" s="229" t="s">
        <v>262</v>
      </c>
      <c r="D17" s="197" t="s">
        <v>232</v>
      </c>
      <c r="E17" s="214" t="s">
        <v>284</v>
      </c>
      <c r="F17" s="198">
        <v>1</v>
      </c>
      <c r="G17" s="198">
        <v>1</v>
      </c>
      <c r="H17" s="230">
        <v>159420</v>
      </c>
      <c r="I17" s="231" t="s">
        <v>54</v>
      </c>
      <c r="J17" s="198">
        <v>1</v>
      </c>
      <c r="K17" s="231" t="s">
        <v>54</v>
      </c>
      <c r="L17" s="232" t="s">
        <v>6</v>
      </c>
      <c r="M17" s="233" t="s">
        <v>6</v>
      </c>
      <c r="N17" s="232" t="s">
        <v>6</v>
      </c>
      <c r="O17" s="234">
        <v>0</v>
      </c>
      <c r="P17" s="234">
        <v>276300</v>
      </c>
      <c r="Q17" s="189">
        <v>9720</v>
      </c>
      <c r="R17" s="189"/>
      <c r="S17" s="192">
        <v>0</v>
      </c>
      <c r="T17" s="192">
        <v>276300</v>
      </c>
      <c r="U17" s="193">
        <f>SUM( Q17:T17)</f>
        <v>286020</v>
      </c>
    </row>
    <row r="18" spans="1:21" ht="24.95" customHeight="1">
      <c r="A18" s="197">
        <v>11</v>
      </c>
      <c r="B18" s="212" t="s">
        <v>6</v>
      </c>
      <c r="C18" s="212" t="s">
        <v>262</v>
      </c>
      <c r="D18" s="197" t="s">
        <v>233</v>
      </c>
      <c r="E18" s="214" t="s">
        <v>284</v>
      </c>
      <c r="F18" s="197">
        <v>1</v>
      </c>
      <c r="G18" s="197">
        <v>1</v>
      </c>
      <c r="H18" s="213">
        <v>141600</v>
      </c>
      <c r="I18" s="213">
        <v>1</v>
      </c>
      <c r="J18" s="213">
        <v>1</v>
      </c>
      <c r="K18" s="213">
        <v>1</v>
      </c>
      <c r="L18" s="214" t="s">
        <v>6</v>
      </c>
      <c r="M18" s="213" t="s">
        <v>6</v>
      </c>
      <c r="N18" s="213" t="s">
        <v>6</v>
      </c>
      <c r="O18" s="189">
        <v>0</v>
      </c>
      <c r="P18" s="234">
        <v>276300</v>
      </c>
      <c r="Q18" s="189">
        <v>9720</v>
      </c>
      <c r="R18" s="189"/>
      <c r="S18" s="192">
        <v>0</v>
      </c>
      <c r="T18" s="192">
        <v>276300</v>
      </c>
      <c r="U18" s="193">
        <f>SUM( Q18:T18)</f>
        <v>286020</v>
      </c>
    </row>
    <row r="19" spans="1:21" ht="24.95" customHeight="1">
      <c r="A19" s="197"/>
      <c r="B19" s="707" t="s">
        <v>98</v>
      </c>
      <c r="C19" s="708"/>
      <c r="D19" s="235"/>
      <c r="E19" s="236"/>
      <c r="F19" s="237"/>
      <c r="G19" s="237"/>
      <c r="H19" s="238"/>
      <c r="I19" s="239"/>
      <c r="J19" s="237"/>
      <c r="K19" s="239"/>
      <c r="L19" s="240"/>
      <c r="M19" s="241"/>
      <c r="N19" s="240"/>
      <c r="O19" s="242"/>
      <c r="P19" s="242"/>
      <c r="Q19" s="243"/>
      <c r="R19" s="243"/>
      <c r="S19" s="224"/>
      <c r="T19" s="224">
        <f t="shared" si="0"/>
        <v>0</v>
      </c>
      <c r="U19" s="225">
        <f t="shared" si="1"/>
        <v>0</v>
      </c>
    </row>
    <row r="20" spans="1:21" s="5" customFormat="1" ht="24.95" customHeight="1">
      <c r="A20" s="197">
        <v>12</v>
      </c>
      <c r="B20" s="212" t="s">
        <v>6</v>
      </c>
      <c r="C20" s="212" t="s">
        <v>234</v>
      </c>
      <c r="D20" s="197" t="s">
        <v>6</v>
      </c>
      <c r="E20" s="227" t="s">
        <v>157</v>
      </c>
      <c r="F20" s="197">
        <v>1</v>
      </c>
      <c r="G20" s="197" t="s">
        <v>6</v>
      </c>
      <c r="H20" s="197">
        <v>0</v>
      </c>
      <c r="I20" s="197">
        <v>1</v>
      </c>
      <c r="J20" s="197">
        <v>1</v>
      </c>
      <c r="K20" s="197">
        <v>1</v>
      </c>
      <c r="L20" s="214" t="s">
        <v>38</v>
      </c>
      <c r="M20" s="197" t="s">
        <v>6</v>
      </c>
      <c r="N20" s="197" t="s">
        <v>6</v>
      </c>
      <c r="O20" s="190">
        <v>0</v>
      </c>
      <c r="P20" s="190">
        <v>159420</v>
      </c>
      <c r="Q20" s="190">
        <v>6480</v>
      </c>
      <c r="R20" s="244"/>
      <c r="S20" s="192">
        <v>0</v>
      </c>
      <c r="T20" s="192">
        <f>SUM( P20)</f>
        <v>159420</v>
      </c>
      <c r="U20" s="193">
        <f>SUM( Q20,T20)</f>
        <v>165900</v>
      </c>
    </row>
    <row r="21" spans="1:21" ht="24.95" customHeight="1">
      <c r="A21" s="197">
        <v>13</v>
      </c>
      <c r="B21" s="212" t="s">
        <v>117</v>
      </c>
      <c r="C21" s="212" t="s">
        <v>108</v>
      </c>
      <c r="D21" s="197" t="s">
        <v>6</v>
      </c>
      <c r="E21" s="245" t="s">
        <v>109</v>
      </c>
      <c r="F21" s="197">
        <v>1</v>
      </c>
      <c r="G21" s="197">
        <v>1</v>
      </c>
      <c r="H21" s="246">
        <v>159420</v>
      </c>
      <c r="I21" s="197">
        <v>1</v>
      </c>
      <c r="J21" s="197">
        <v>1</v>
      </c>
      <c r="K21" s="197">
        <v>1</v>
      </c>
      <c r="L21" s="197" t="s">
        <v>6</v>
      </c>
      <c r="M21" s="197" t="s">
        <v>6</v>
      </c>
      <c r="N21" s="197" t="s">
        <v>6</v>
      </c>
      <c r="O21" s="190">
        <v>0</v>
      </c>
      <c r="P21" s="190">
        <v>6480</v>
      </c>
      <c r="Q21" s="190">
        <v>6720</v>
      </c>
      <c r="R21" s="217"/>
      <c r="S21" s="192">
        <v>0</v>
      </c>
      <c r="T21" s="192">
        <f>SUM( H21,P21)</f>
        <v>165900</v>
      </c>
      <c r="U21" s="193">
        <f>SUM( T21,Q21)</f>
        <v>172620</v>
      </c>
    </row>
    <row r="22" spans="1:21" ht="24.95" customHeight="1">
      <c r="A22" s="197"/>
      <c r="B22" s="707" t="s">
        <v>91</v>
      </c>
      <c r="C22" s="708"/>
      <c r="D22" s="247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9"/>
    </row>
    <row r="23" spans="1:21" ht="24.95" customHeight="1">
      <c r="A23" s="197">
        <v>14</v>
      </c>
      <c r="B23" s="212" t="s">
        <v>92</v>
      </c>
      <c r="C23" s="212" t="s">
        <v>93</v>
      </c>
      <c r="D23" s="197" t="s">
        <v>6</v>
      </c>
      <c r="E23" s="197" t="s">
        <v>97</v>
      </c>
      <c r="F23" s="197">
        <v>1</v>
      </c>
      <c r="G23" s="197">
        <v>1</v>
      </c>
      <c r="H23" s="213">
        <v>120000</v>
      </c>
      <c r="I23" s="213">
        <v>1</v>
      </c>
      <c r="J23" s="213">
        <v>1</v>
      </c>
      <c r="K23" s="214" t="s">
        <v>54</v>
      </c>
      <c r="L23" s="213" t="s">
        <v>6</v>
      </c>
      <c r="M23" s="213" t="s">
        <v>6</v>
      </c>
      <c r="N23" s="214" t="s">
        <v>6</v>
      </c>
      <c r="O23" s="189">
        <v>0</v>
      </c>
      <c r="P23" s="189">
        <v>0</v>
      </c>
      <c r="Q23" s="189">
        <v>0</v>
      </c>
      <c r="R23" s="191"/>
      <c r="S23" s="192">
        <v>0</v>
      </c>
      <c r="T23" s="192">
        <v>120000</v>
      </c>
      <c r="U23" s="193">
        <f t="shared" ref="U23:U25" si="2">SUM( T23,Q23)</f>
        <v>120000</v>
      </c>
    </row>
    <row r="24" spans="1:21" ht="25.5" customHeight="1">
      <c r="A24" s="197">
        <v>15</v>
      </c>
      <c r="B24" s="212" t="s">
        <v>200</v>
      </c>
      <c r="C24" s="203" t="s">
        <v>185</v>
      </c>
      <c r="D24" s="197" t="s">
        <v>6</v>
      </c>
      <c r="E24" s="197" t="s">
        <v>97</v>
      </c>
      <c r="F24" s="197">
        <v>1</v>
      </c>
      <c r="G24" s="197">
        <v>1</v>
      </c>
      <c r="H24" s="213">
        <v>120000</v>
      </c>
      <c r="I24" s="213">
        <v>1</v>
      </c>
      <c r="J24" s="213">
        <v>1</v>
      </c>
      <c r="K24" s="214" t="s">
        <v>54</v>
      </c>
      <c r="L24" s="213" t="s">
        <v>6</v>
      </c>
      <c r="M24" s="213" t="s">
        <v>6</v>
      </c>
      <c r="N24" s="214" t="s">
        <v>6</v>
      </c>
      <c r="O24" s="189">
        <v>0</v>
      </c>
      <c r="P24" s="189">
        <v>0</v>
      </c>
      <c r="Q24" s="189">
        <v>0</v>
      </c>
      <c r="R24" s="191"/>
      <c r="S24" s="192">
        <v>0</v>
      </c>
      <c r="T24" s="192">
        <v>120000</v>
      </c>
      <c r="U24" s="193">
        <f t="shared" si="2"/>
        <v>120000</v>
      </c>
    </row>
    <row r="25" spans="1:21" ht="25.5" customHeight="1">
      <c r="A25" s="197">
        <v>16</v>
      </c>
      <c r="B25" s="212" t="s">
        <v>95</v>
      </c>
      <c r="C25" s="212" t="s">
        <v>96</v>
      </c>
      <c r="D25" s="197" t="s">
        <v>6</v>
      </c>
      <c r="E25" s="197" t="s">
        <v>97</v>
      </c>
      <c r="F25" s="197">
        <v>1</v>
      </c>
      <c r="G25" s="197">
        <v>1</v>
      </c>
      <c r="H25" s="213">
        <v>120000</v>
      </c>
      <c r="I25" s="213">
        <v>1</v>
      </c>
      <c r="J25" s="213">
        <v>1</v>
      </c>
      <c r="K25" s="214" t="s">
        <v>54</v>
      </c>
      <c r="L25" s="213" t="s">
        <v>6</v>
      </c>
      <c r="M25" s="213" t="s">
        <v>6</v>
      </c>
      <c r="N25" s="214" t="s">
        <v>6</v>
      </c>
      <c r="O25" s="189">
        <v>0</v>
      </c>
      <c r="P25" s="189">
        <v>0</v>
      </c>
      <c r="Q25" s="189">
        <v>0</v>
      </c>
      <c r="R25" s="191"/>
      <c r="S25" s="192">
        <v>0</v>
      </c>
      <c r="T25" s="192">
        <v>120000</v>
      </c>
      <c r="U25" s="193">
        <f t="shared" si="2"/>
        <v>120000</v>
      </c>
    </row>
    <row r="26" spans="1:21" s="4" customFormat="1" ht="24.95" customHeight="1">
      <c r="A26" s="197">
        <v>17</v>
      </c>
      <c r="B26" s="212" t="s">
        <v>94</v>
      </c>
      <c r="C26" s="212" t="s">
        <v>96</v>
      </c>
      <c r="D26" s="197" t="s">
        <v>6</v>
      </c>
      <c r="E26" s="197" t="s">
        <v>97</v>
      </c>
      <c r="F26" s="197">
        <v>1</v>
      </c>
      <c r="G26" s="197">
        <v>1</v>
      </c>
      <c r="H26" s="213">
        <v>120000</v>
      </c>
      <c r="I26" s="213">
        <v>1</v>
      </c>
      <c r="J26" s="213">
        <v>1</v>
      </c>
      <c r="K26" s="214" t="s">
        <v>54</v>
      </c>
      <c r="L26" s="213" t="s">
        <v>6</v>
      </c>
      <c r="M26" s="213" t="s">
        <v>6</v>
      </c>
      <c r="N26" s="214" t="s">
        <v>6</v>
      </c>
      <c r="O26" s="189">
        <v>0</v>
      </c>
      <c r="P26" s="189">
        <v>0</v>
      </c>
      <c r="Q26" s="189">
        <v>0</v>
      </c>
      <c r="R26" s="191"/>
      <c r="S26" s="218">
        <v>0</v>
      </c>
      <c r="T26" s="218">
        <v>120000</v>
      </c>
      <c r="U26" s="189">
        <v>120000</v>
      </c>
    </row>
    <row r="27" spans="1:21" ht="24.95" customHeight="1">
      <c r="A27" s="250"/>
      <c r="B27" s="251"/>
      <c r="C27" s="251"/>
      <c r="D27" s="252"/>
      <c r="E27" s="252"/>
      <c r="F27" s="252"/>
      <c r="G27" s="252"/>
      <c r="H27" s="253"/>
      <c r="I27" s="253"/>
      <c r="J27" s="253"/>
      <c r="K27" s="254"/>
      <c r="L27" s="253"/>
      <c r="M27" s="253"/>
      <c r="N27" s="254"/>
      <c r="O27" s="255"/>
      <c r="P27" s="255"/>
      <c r="Q27" s="255"/>
      <c r="R27" s="256"/>
      <c r="S27" s="257"/>
      <c r="T27" s="257"/>
      <c r="U27" s="258"/>
    </row>
    <row r="28" spans="1:21" ht="24.95" customHeight="1">
      <c r="A28" s="815"/>
      <c r="B28" s="816"/>
      <c r="C28" s="816"/>
      <c r="D28" s="816"/>
      <c r="E28" s="816"/>
      <c r="F28" s="816"/>
      <c r="G28" s="816"/>
      <c r="H28" s="816"/>
      <c r="I28" s="816"/>
      <c r="J28" s="816"/>
      <c r="K28" s="816"/>
      <c r="L28" s="816"/>
      <c r="M28" s="816"/>
      <c r="N28" s="816"/>
      <c r="O28" s="816"/>
      <c r="P28" s="816"/>
      <c r="Q28" s="816"/>
      <c r="R28" s="816"/>
      <c r="S28" s="816"/>
      <c r="T28" s="816"/>
      <c r="U28" s="817"/>
    </row>
    <row r="29" spans="1:21" s="7" customFormat="1" ht="24.75" customHeight="1">
      <c r="A29" s="710" t="s">
        <v>0</v>
      </c>
      <c r="B29" s="710" t="s">
        <v>13</v>
      </c>
      <c r="C29" s="710" t="s">
        <v>1</v>
      </c>
      <c r="D29" s="710" t="s">
        <v>69</v>
      </c>
      <c r="E29" s="725" t="s">
        <v>65</v>
      </c>
      <c r="F29" s="725" t="s">
        <v>66</v>
      </c>
      <c r="G29" s="731" t="s">
        <v>22</v>
      </c>
      <c r="H29" s="732"/>
      <c r="I29" s="757" t="s">
        <v>235</v>
      </c>
      <c r="J29" s="758"/>
      <c r="K29" s="759"/>
      <c r="L29" s="763" t="s">
        <v>67</v>
      </c>
      <c r="M29" s="764"/>
      <c r="N29" s="765"/>
      <c r="O29" s="769" t="s">
        <v>68</v>
      </c>
      <c r="P29" s="770"/>
      <c r="Q29" s="771"/>
      <c r="R29" s="198"/>
      <c r="S29" s="769" t="s">
        <v>3</v>
      </c>
      <c r="T29" s="770"/>
      <c r="U29" s="771"/>
    </row>
    <row r="30" spans="1:21" s="7" customFormat="1" ht="26.25" customHeight="1">
      <c r="A30" s="711"/>
      <c r="B30" s="711"/>
      <c r="C30" s="711"/>
      <c r="D30" s="711"/>
      <c r="E30" s="726"/>
      <c r="F30" s="726"/>
      <c r="G30" s="725" t="s">
        <v>4</v>
      </c>
      <c r="H30" s="725" t="s">
        <v>23</v>
      </c>
      <c r="I30" s="760"/>
      <c r="J30" s="761"/>
      <c r="K30" s="762"/>
      <c r="L30" s="766"/>
      <c r="M30" s="767"/>
      <c r="N30" s="768"/>
      <c r="O30" s="772"/>
      <c r="P30" s="773"/>
      <c r="Q30" s="774"/>
      <c r="R30" s="198"/>
      <c r="S30" s="772"/>
      <c r="T30" s="773"/>
      <c r="U30" s="774"/>
    </row>
    <row r="31" spans="1:21" s="7" customFormat="1" ht="24.95" customHeight="1">
      <c r="A31" s="712"/>
      <c r="B31" s="712"/>
      <c r="C31" s="712"/>
      <c r="D31" s="712"/>
      <c r="E31" s="727"/>
      <c r="F31" s="727"/>
      <c r="G31" s="727"/>
      <c r="H31" s="727"/>
      <c r="I31" s="199">
        <v>2558</v>
      </c>
      <c r="J31" s="199">
        <v>2559</v>
      </c>
      <c r="K31" s="199">
        <v>2560</v>
      </c>
      <c r="L31" s="199">
        <v>2558</v>
      </c>
      <c r="M31" s="199">
        <v>2559</v>
      </c>
      <c r="N31" s="199">
        <v>2560</v>
      </c>
      <c r="O31" s="198">
        <v>2558</v>
      </c>
      <c r="P31" s="198">
        <v>2559</v>
      </c>
      <c r="Q31" s="198">
        <v>2560</v>
      </c>
      <c r="R31" s="197">
        <v>2554</v>
      </c>
      <c r="S31" s="198">
        <v>2558</v>
      </c>
      <c r="T31" s="198">
        <v>2559</v>
      </c>
      <c r="U31" s="198">
        <v>2560</v>
      </c>
    </row>
    <row r="32" spans="1:21" ht="22.5" customHeight="1">
      <c r="A32" s="197"/>
      <c r="B32" s="723" t="s">
        <v>55</v>
      </c>
      <c r="C32" s="724"/>
      <c r="D32" s="219"/>
      <c r="E32" s="259"/>
      <c r="F32" s="260"/>
      <c r="G32" s="260"/>
      <c r="H32" s="260"/>
      <c r="I32" s="260"/>
      <c r="J32" s="260"/>
      <c r="K32" s="260"/>
      <c r="L32" s="260"/>
      <c r="M32" s="260"/>
      <c r="N32" s="260"/>
      <c r="O32" s="261"/>
      <c r="P32" s="261"/>
      <c r="Q32" s="261"/>
      <c r="R32" s="262"/>
      <c r="S32" s="261"/>
      <c r="T32" s="261"/>
      <c r="U32" s="263"/>
    </row>
    <row r="33" spans="1:26" ht="26.25" customHeight="1">
      <c r="A33" s="197">
        <v>18</v>
      </c>
      <c r="B33" s="212" t="s">
        <v>16</v>
      </c>
      <c r="C33" s="264" t="s">
        <v>278</v>
      </c>
      <c r="D33" s="265" t="s">
        <v>251</v>
      </c>
      <c r="E33" s="266" t="s">
        <v>254</v>
      </c>
      <c r="F33" s="197">
        <v>1</v>
      </c>
      <c r="G33" s="197">
        <v>1</v>
      </c>
      <c r="H33" s="213">
        <v>347640</v>
      </c>
      <c r="I33" s="213">
        <v>1</v>
      </c>
      <c r="J33" s="213">
        <v>1</v>
      </c>
      <c r="K33" s="213">
        <v>1</v>
      </c>
      <c r="L33" s="213" t="s">
        <v>6</v>
      </c>
      <c r="M33" s="213" t="s">
        <v>6</v>
      </c>
      <c r="N33" s="213" t="s">
        <v>6</v>
      </c>
      <c r="O33" s="189">
        <v>0</v>
      </c>
      <c r="P33" s="189">
        <v>11880</v>
      </c>
      <c r="Q33" s="189">
        <v>12240</v>
      </c>
      <c r="R33" s="191"/>
      <c r="S33" s="192">
        <v>0</v>
      </c>
      <c r="T33" s="192">
        <f>SUM( H33,P33)</f>
        <v>359520</v>
      </c>
      <c r="U33" s="193">
        <f>SUM( T33,Q33)</f>
        <v>371760</v>
      </c>
    </row>
    <row r="34" spans="1:26" ht="23.25" customHeight="1">
      <c r="A34" s="197"/>
      <c r="B34" s="755" t="s">
        <v>195</v>
      </c>
      <c r="C34" s="756"/>
      <c r="D34" s="756"/>
      <c r="E34" s="756"/>
      <c r="F34" s="756"/>
      <c r="G34" s="756"/>
      <c r="H34" s="756"/>
      <c r="I34" s="756"/>
      <c r="J34" s="756"/>
      <c r="K34" s="756"/>
      <c r="L34" s="756"/>
      <c r="M34" s="756"/>
      <c r="N34" s="756"/>
      <c r="O34" s="756"/>
      <c r="P34" s="756"/>
      <c r="Q34" s="756"/>
      <c r="R34" s="756"/>
      <c r="S34" s="756"/>
      <c r="T34" s="756"/>
      <c r="U34" s="810"/>
    </row>
    <row r="35" spans="1:26" ht="33.75" customHeight="1">
      <c r="A35" s="197">
        <v>19</v>
      </c>
      <c r="B35" s="212" t="s">
        <v>21</v>
      </c>
      <c r="C35" s="267" t="s">
        <v>279</v>
      </c>
      <c r="D35" s="265" t="s">
        <v>250</v>
      </c>
      <c r="E35" s="266" t="s">
        <v>254</v>
      </c>
      <c r="F35" s="181" t="s">
        <v>6</v>
      </c>
      <c r="G35" s="181" t="s">
        <v>6</v>
      </c>
      <c r="H35" s="213">
        <v>315420</v>
      </c>
      <c r="I35" s="228">
        <v>1</v>
      </c>
      <c r="J35" s="214" t="s">
        <v>54</v>
      </c>
      <c r="K35" s="228">
        <v>1</v>
      </c>
      <c r="L35" s="214" t="s">
        <v>38</v>
      </c>
      <c r="M35" s="214" t="s">
        <v>6</v>
      </c>
      <c r="N35" s="197" t="s">
        <v>6</v>
      </c>
      <c r="O35" s="190">
        <v>0</v>
      </c>
      <c r="P35" s="190">
        <v>12300</v>
      </c>
      <c r="Q35" s="189">
        <v>10800</v>
      </c>
      <c r="R35" s="191"/>
      <c r="S35" s="192">
        <v>0</v>
      </c>
      <c r="T35" s="192">
        <f t="shared" ref="T35" si="3">SUM( H35,P35,P35)</f>
        <v>340020</v>
      </c>
      <c r="U35" s="193">
        <f>SUM( T35,T35,Q35,Q35)</f>
        <v>701640</v>
      </c>
      <c r="V35" s="2"/>
    </row>
    <row r="36" spans="1:26" ht="22.5" customHeight="1">
      <c r="A36" s="197">
        <v>20</v>
      </c>
      <c r="B36" s="212" t="s">
        <v>173</v>
      </c>
      <c r="C36" s="212" t="s">
        <v>263</v>
      </c>
      <c r="D36" s="197" t="s">
        <v>249</v>
      </c>
      <c r="E36" s="226" t="s">
        <v>285</v>
      </c>
      <c r="F36" s="197">
        <v>1</v>
      </c>
      <c r="G36" s="197">
        <v>1</v>
      </c>
      <c r="H36" s="213">
        <v>228660</v>
      </c>
      <c r="I36" s="213">
        <v>1</v>
      </c>
      <c r="J36" s="213">
        <v>1</v>
      </c>
      <c r="K36" s="213">
        <v>1</v>
      </c>
      <c r="L36" s="232" t="s">
        <v>6</v>
      </c>
      <c r="M36" s="213" t="s">
        <v>6</v>
      </c>
      <c r="N36" s="213" t="s">
        <v>6</v>
      </c>
      <c r="O36" s="189">
        <v>0</v>
      </c>
      <c r="P36" s="189">
        <v>8100</v>
      </c>
      <c r="Q36" s="189">
        <v>7680</v>
      </c>
      <c r="R36" s="191"/>
      <c r="S36" s="192">
        <v>0</v>
      </c>
      <c r="T36" s="192">
        <f>SUM( H36,P36)</f>
        <v>236760</v>
      </c>
      <c r="U36" s="193">
        <f>SUM( T36,Q36)</f>
        <v>244440</v>
      </c>
    </row>
    <row r="37" spans="1:26" ht="24.95" customHeight="1">
      <c r="A37" s="197">
        <v>21</v>
      </c>
      <c r="B37" s="197" t="s">
        <v>33</v>
      </c>
      <c r="C37" s="203" t="s">
        <v>264</v>
      </c>
      <c r="D37" s="197" t="s">
        <v>247</v>
      </c>
      <c r="E37" s="226" t="s">
        <v>280</v>
      </c>
      <c r="F37" s="197">
        <v>1</v>
      </c>
      <c r="G37" s="197">
        <v>1</v>
      </c>
      <c r="H37" s="213">
        <v>0</v>
      </c>
      <c r="I37" s="213">
        <v>1</v>
      </c>
      <c r="J37" s="213">
        <v>1</v>
      </c>
      <c r="K37" s="213">
        <v>1</v>
      </c>
      <c r="L37" s="213" t="s">
        <v>6</v>
      </c>
      <c r="M37" s="213" t="s">
        <v>6</v>
      </c>
      <c r="N37" s="213" t="s">
        <v>6</v>
      </c>
      <c r="O37" s="189">
        <v>0</v>
      </c>
      <c r="P37" s="190">
        <v>246240</v>
      </c>
      <c r="Q37" s="189">
        <v>12000</v>
      </c>
      <c r="R37" s="191"/>
      <c r="S37" s="192">
        <v>0</v>
      </c>
      <c r="T37" s="192">
        <v>246240</v>
      </c>
      <c r="U37" s="193">
        <f>SUM( Q37:T37)</f>
        <v>258240</v>
      </c>
      <c r="V37" s="300"/>
      <c r="W37" s="301"/>
      <c r="X37" s="302"/>
      <c r="Y37" s="302"/>
      <c r="Z37" s="300"/>
    </row>
    <row r="38" spans="1:26" ht="24.95" customHeight="1">
      <c r="A38" s="197">
        <v>22</v>
      </c>
      <c r="B38" s="212" t="s">
        <v>35</v>
      </c>
      <c r="C38" s="203" t="s">
        <v>265</v>
      </c>
      <c r="D38" s="245" t="s">
        <v>246</v>
      </c>
      <c r="E38" s="226" t="s">
        <v>285</v>
      </c>
      <c r="F38" s="197">
        <v>1</v>
      </c>
      <c r="G38" s="197">
        <v>1</v>
      </c>
      <c r="H38" s="213">
        <v>240960</v>
      </c>
      <c r="I38" s="206">
        <v>1</v>
      </c>
      <c r="J38" s="207" t="s">
        <v>54</v>
      </c>
      <c r="K38" s="206">
        <v>1</v>
      </c>
      <c r="L38" s="213" t="s">
        <v>6</v>
      </c>
      <c r="M38" s="213" t="s">
        <v>6</v>
      </c>
      <c r="N38" s="213" t="s">
        <v>6</v>
      </c>
      <c r="O38" s="189">
        <v>0</v>
      </c>
      <c r="P38" s="189">
        <v>8280</v>
      </c>
      <c r="Q38" s="189">
        <v>8760</v>
      </c>
      <c r="R38" s="191"/>
      <c r="S38" s="192">
        <v>0</v>
      </c>
      <c r="T38" s="192">
        <f>SUM( H38,P38)</f>
        <v>249240</v>
      </c>
      <c r="U38" s="189">
        <f>SUM( T38,Q38)</f>
        <v>258000</v>
      </c>
    </row>
    <row r="39" spans="1:26" ht="24.95" customHeight="1">
      <c r="A39" s="197">
        <v>23</v>
      </c>
      <c r="B39" s="212" t="s">
        <v>36</v>
      </c>
      <c r="C39" s="212" t="s">
        <v>266</v>
      </c>
      <c r="D39" s="197" t="s">
        <v>245</v>
      </c>
      <c r="E39" s="226" t="s">
        <v>285</v>
      </c>
      <c r="F39" s="197">
        <v>1</v>
      </c>
      <c r="G39" s="197">
        <v>1</v>
      </c>
      <c r="H39" s="213">
        <v>245040</v>
      </c>
      <c r="I39" s="213">
        <v>1</v>
      </c>
      <c r="J39" s="213">
        <v>1</v>
      </c>
      <c r="K39" s="213">
        <v>1</v>
      </c>
      <c r="L39" s="213" t="s">
        <v>6</v>
      </c>
      <c r="M39" s="213" t="s">
        <v>6</v>
      </c>
      <c r="N39" s="213" t="s">
        <v>6</v>
      </c>
      <c r="O39" s="189">
        <v>0</v>
      </c>
      <c r="P39" s="189">
        <v>8640</v>
      </c>
      <c r="Q39" s="189">
        <v>8880</v>
      </c>
      <c r="R39" s="191"/>
      <c r="S39" s="192">
        <v>0</v>
      </c>
      <c r="T39" s="192">
        <f>SUM( H39,P39)</f>
        <v>253680</v>
      </c>
      <c r="U39" s="193">
        <f>SUM(T39,Q39)</f>
        <v>262560</v>
      </c>
    </row>
    <row r="40" spans="1:26" ht="24.95" customHeight="1">
      <c r="A40" s="197">
        <v>24</v>
      </c>
      <c r="B40" s="268" t="s">
        <v>174</v>
      </c>
      <c r="C40" s="203" t="s">
        <v>267</v>
      </c>
      <c r="D40" s="200" t="s">
        <v>248</v>
      </c>
      <c r="E40" s="226" t="s">
        <v>286</v>
      </c>
      <c r="F40" s="197" t="s">
        <v>6</v>
      </c>
      <c r="G40" s="197" t="s">
        <v>6</v>
      </c>
      <c r="H40" s="213">
        <v>221280</v>
      </c>
      <c r="I40" s="213">
        <v>1</v>
      </c>
      <c r="J40" s="213">
        <v>1</v>
      </c>
      <c r="K40" s="213">
        <v>1</v>
      </c>
      <c r="L40" s="214" t="s">
        <v>38</v>
      </c>
      <c r="M40" s="213" t="s">
        <v>6</v>
      </c>
      <c r="N40" s="213" t="s">
        <v>6</v>
      </c>
      <c r="O40" s="303">
        <v>0</v>
      </c>
      <c r="P40" s="303">
        <v>9120</v>
      </c>
      <c r="Q40" s="303">
        <v>9240</v>
      </c>
      <c r="R40" s="269"/>
      <c r="S40" s="192">
        <v>0</v>
      </c>
      <c r="T40" s="192">
        <f>SUM(  H40,P40)</f>
        <v>230400</v>
      </c>
      <c r="U40" s="193">
        <f>SUM(  T40,Q40)</f>
        <v>239640</v>
      </c>
    </row>
    <row r="41" spans="1:26" ht="24.95" customHeight="1">
      <c r="A41" s="197">
        <v>26</v>
      </c>
      <c r="B41" s="212" t="s">
        <v>6</v>
      </c>
      <c r="C41" s="212" t="s">
        <v>268</v>
      </c>
      <c r="D41" s="197" t="s">
        <v>247</v>
      </c>
      <c r="E41" s="214" t="s">
        <v>287</v>
      </c>
      <c r="F41" s="201">
        <v>1</v>
      </c>
      <c r="G41" s="201">
        <v>1</v>
      </c>
      <c r="H41" s="270" t="s">
        <v>6</v>
      </c>
      <c r="I41" s="231" t="s">
        <v>54</v>
      </c>
      <c r="J41" s="198">
        <v>1</v>
      </c>
      <c r="K41" s="231" t="s">
        <v>54</v>
      </c>
      <c r="L41" s="232" t="s">
        <v>6</v>
      </c>
      <c r="M41" s="233" t="s">
        <v>6</v>
      </c>
      <c r="N41" s="232" t="s">
        <v>6</v>
      </c>
      <c r="O41" s="234">
        <v>0</v>
      </c>
      <c r="P41" s="234">
        <v>276300</v>
      </c>
      <c r="Q41" s="189">
        <v>9720</v>
      </c>
      <c r="R41" s="189"/>
      <c r="S41" s="192">
        <v>0</v>
      </c>
      <c r="T41" s="192">
        <v>276300</v>
      </c>
      <c r="U41" s="193">
        <f>SUM( Q41:T41)</f>
        <v>286020</v>
      </c>
    </row>
    <row r="42" spans="1:26" ht="24.95" customHeight="1">
      <c r="A42" s="228"/>
      <c r="B42" s="707" t="s">
        <v>98</v>
      </c>
      <c r="C42" s="708"/>
      <c r="D42" s="245"/>
      <c r="E42" s="271"/>
      <c r="F42" s="201"/>
      <c r="G42" s="201"/>
      <c r="H42" s="270"/>
      <c r="I42" s="232"/>
      <c r="J42" s="201"/>
      <c r="K42" s="232"/>
      <c r="L42" s="232"/>
      <c r="M42" s="233"/>
      <c r="N42" s="232"/>
      <c r="O42" s="234"/>
      <c r="P42" s="234"/>
      <c r="Q42" s="189"/>
      <c r="R42" s="272"/>
      <c r="S42" s="192"/>
      <c r="T42" s="192"/>
      <c r="U42" s="193"/>
    </row>
    <row r="43" spans="1:26" ht="24.95" customHeight="1">
      <c r="A43" s="228">
        <v>27</v>
      </c>
      <c r="B43" s="212" t="s">
        <v>102</v>
      </c>
      <c r="C43" s="212" t="s">
        <v>105</v>
      </c>
      <c r="D43" s="197" t="s">
        <v>6</v>
      </c>
      <c r="E43" s="273" t="s">
        <v>157</v>
      </c>
      <c r="F43" s="197">
        <v>1</v>
      </c>
      <c r="G43" s="197">
        <v>1</v>
      </c>
      <c r="H43" s="213">
        <v>159420</v>
      </c>
      <c r="I43" s="197">
        <v>1</v>
      </c>
      <c r="J43" s="197">
        <v>1</v>
      </c>
      <c r="K43" s="197">
        <v>1</v>
      </c>
      <c r="L43" s="197" t="s">
        <v>6</v>
      </c>
      <c r="M43" s="197" t="s">
        <v>6</v>
      </c>
      <c r="N43" s="197" t="s">
        <v>6</v>
      </c>
      <c r="O43" s="189">
        <v>0</v>
      </c>
      <c r="P43" s="189">
        <v>6480</v>
      </c>
      <c r="Q43" s="189">
        <v>6720</v>
      </c>
      <c r="R43" s="191"/>
      <c r="S43" s="192">
        <v>0</v>
      </c>
      <c r="T43" s="192">
        <f>SUM( H43,P43)</f>
        <v>165900</v>
      </c>
      <c r="U43" s="193">
        <f>SUM( T43,Q43)</f>
        <v>172620</v>
      </c>
    </row>
    <row r="44" spans="1:26" ht="24.95" customHeight="1">
      <c r="A44" s="197"/>
      <c r="B44" s="723" t="s">
        <v>7</v>
      </c>
      <c r="C44" s="724"/>
      <c r="D44" s="219"/>
      <c r="E44" s="259"/>
      <c r="F44" s="260"/>
      <c r="G44" s="260"/>
      <c r="H44" s="260"/>
      <c r="I44" s="260"/>
      <c r="J44" s="260"/>
      <c r="K44" s="260"/>
      <c r="L44" s="260"/>
      <c r="M44" s="260"/>
      <c r="N44" s="260"/>
      <c r="O44" s="261"/>
      <c r="P44" s="261"/>
      <c r="Q44" s="261"/>
      <c r="R44" s="262"/>
      <c r="S44" s="261"/>
      <c r="T44" s="224">
        <f t="shared" ref="T44:T53" si="4">SUM(  P44,H44)</f>
        <v>0</v>
      </c>
      <c r="U44" s="225">
        <f t="shared" ref="U44:U53" si="5">SUM( T44,Q44)</f>
        <v>0</v>
      </c>
    </row>
    <row r="45" spans="1:26" ht="24.95" customHeight="1">
      <c r="A45" s="197">
        <v>28</v>
      </c>
      <c r="B45" s="181" t="s">
        <v>216</v>
      </c>
      <c r="C45" s="180" t="s">
        <v>277</v>
      </c>
      <c r="D45" s="197" t="s">
        <v>243</v>
      </c>
      <c r="E45" s="226" t="s">
        <v>254</v>
      </c>
      <c r="F45" s="197" t="s">
        <v>6</v>
      </c>
      <c r="G45" s="197" t="s">
        <v>6</v>
      </c>
      <c r="H45" s="213">
        <v>278640</v>
      </c>
      <c r="I45" s="213">
        <v>1</v>
      </c>
      <c r="J45" s="213">
        <v>1</v>
      </c>
      <c r="K45" s="213">
        <v>1</v>
      </c>
      <c r="L45" s="214" t="s">
        <v>38</v>
      </c>
      <c r="M45" s="213" t="s">
        <v>6</v>
      </c>
      <c r="N45" s="213" t="s">
        <v>6</v>
      </c>
      <c r="O45" s="303">
        <v>0</v>
      </c>
      <c r="P45" s="303">
        <v>10260</v>
      </c>
      <c r="Q45" s="189">
        <v>11040</v>
      </c>
      <c r="R45" s="189"/>
      <c r="S45" s="192">
        <v>0</v>
      </c>
      <c r="T45" s="192">
        <f>SUM( H45,P45)</f>
        <v>288900</v>
      </c>
      <c r="U45" s="193">
        <f>SUM( T45,Q45)</f>
        <v>299940</v>
      </c>
    </row>
    <row r="46" spans="1:26" ht="24.95" customHeight="1">
      <c r="A46" s="197">
        <v>29</v>
      </c>
      <c r="B46" s="212" t="s">
        <v>49</v>
      </c>
      <c r="C46" s="212" t="s">
        <v>269</v>
      </c>
      <c r="D46" s="197" t="s">
        <v>243</v>
      </c>
      <c r="E46" s="226" t="s">
        <v>286</v>
      </c>
      <c r="F46" s="198">
        <v>1</v>
      </c>
      <c r="G46" s="198">
        <v>1</v>
      </c>
      <c r="H46" s="274">
        <v>264480</v>
      </c>
      <c r="I46" s="274">
        <v>1</v>
      </c>
      <c r="J46" s="274">
        <v>1</v>
      </c>
      <c r="K46" s="274">
        <v>1</v>
      </c>
      <c r="L46" s="274" t="s">
        <v>6</v>
      </c>
      <c r="M46" s="274" t="s">
        <v>6</v>
      </c>
      <c r="N46" s="274" t="s">
        <v>6</v>
      </c>
      <c r="O46" s="189">
        <v>0</v>
      </c>
      <c r="P46" s="189">
        <v>10560</v>
      </c>
      <c r="Q46" s="189">
        <v>10800</v>
      </c>
      <c r="R46" s="189"/>
      <c r="S46" s="192">
        <v>0</v>
      </c>
      <c r="T46" s="192">
        <f>SUM( H46,P46)</f>
        <v>275040</v>
      </c>
      <c r="U46" s="193">
        <f>SUM( T46,Q46)</f>
        <v>285840</v>
      </c>
    </row>
    <row r="47" spans="1:26" ht="24.95" customHeight="1">
      <c r="A47" s="197">
        <v>30</v>
      </c>
      <c r="B47" s="212" t="s">
        <v>6</v>
      </c>
      <c r="C47" s="212" t="s">
        <v>269</v>
      </c>
      <c r="D47" s="197" t="s">
        <v>244</v>
      </c>
      <c r="E47" s="226" t="s">
        <v>287</v>
      </c>
      <c r="F47" s="198">
        <v>1</v>
      </c>
      <c r="G47" s="198">
        <v>1</v>
      </c>
      <c r="H47" s="270" t="s">
        <v>6</v>
      </c>
      <c r="I47" s="231" t="s">
        <v>54</v>
      </c>
      <c r="J47" s="198">
        <v>1</v>
      </c>
      <c r="K47" s="231" t="s">
        <v>54</v>
      </c>
      <c r="L47" s="232" t="s">
        <v>6</v>
      </c>
      <c r="M47" s="233" t="s">
        <v>6</v>
      </c>
      <c r="N47" s="232" t="s">
        <v>6</v>
      </c>
      <c r="O47" s="234">
        <v>0</v>
      </c>
      <c r="P47" s="234">
        <v>276300</v>
      </c>
      <c r="Q47" s="189">
        <v>9720</v>
      </c>
      <c r="R47" s="189"/>
      <c r="S47" s="192">
        <v>0</v>
      </c>
      <c r="T47" s="192">
        <v>276300</v>
      </c>
      <c r="U47" s="193">
        <f>SUM( Q47:T47)</f>
        <v>286020</v>
      </c>
    </row>
    <row r="48" spans="1:26" ht="24.95" customHeight="1">
      <c r="A48" s="198"/>
      <c r="B48" s="707" t="s">
        <v>98</v>
      </c>
      <c r="C48" s="708"/>
      <c r="D48" s="194"/>
      <c r="E48" s="195"/>
      <c r="F48" s="195"/>
      <c r="G48" s="195"/>
      <c r="H48" s="195"/>
      <c r="I48" s="204"/>
      <c r="J48" s="204"/>
      <c r="K48" s="204"/>
      <c r="L48" s="204"/>
      <c r="M48" s="204"/>
      <c r="N48" s="204"/>
      <c r="O48" s="275"/>
      <c r="P48" s="275"/>
      <c r="Q48" s="275"/>
      <c r="R48" s="211"/>
      <c r="S48" s="275"/>
      <c r="T48" s="192">
        <f t="shared" si="4"/>
        <v>0</v>
      </c>
      <c r="U48" s="193">
        <f t="shared" si="5"/>
        <v>0</v>
      </c>
      <c r="V48" s="2"/>
      <c r="W48" s="2"/>
    </row>
    <row r="49" spans="1:22" ht="22.5" customHeight="1">
      <c r="A49" s="197">
        <v>31</v>
      </c>
      <c r="B49" s="212" t="s">
        <v>6</v>
      </c>
      <c r="C49" s="212" t="s">
        <v>106</v>
      </c>
      <c r="D49" s="197" t="s">
        <v>6</v>
      </c>
      <c r="E49" s="273" t="s">
        <v>158</v>
      </c>
      <c r="F49" s="197">
        <v>1</v>
      </c>
      <c r="G49" s="197">
        <v>1</v>
      </c>
      <c r="H49" s="213"/>
      <c r="I49" s="197">
        <v>1</v>
      </c>
      <c r="J49" s="197">
        <v>1</v>
      </c>
      <c r="K49" s="197">
        <v>1</v>
      </c>
      <c r="L49" s="197" t="s">
        <v>6</v>
      </c>
      <c r="M49" s="197" t="s">
        <v>6</v>
      </c>
      <c r="N49" s="197" t="s">
        <v>6</v>
      </c>
      <c r="O49" s="189">
        <v>0</v>
      </c>
      <c r="P49" s="189">
        <v>159420</v>
      </c>
      <c r="Q49" s="189">
        <v>6480</v>
      </c>
      <c r="R49" s="191"/>
      <c r="S49" s="192">
        <v>0</v>
      </c>
      <c r="T49" s="192">
        <f>SUM(  P49)</f>
        <v>159420</v>
      </c>
      <c r="U49" s="193">
        <f>SUM(  T49,Q49)</f>
        <v>165900</v>
      </c>
      <c r="V49" s="5"/>
    </row>
    <row r="50" spans="1:22" ht="22.5" customHeight="1">
      <c r="A50" s="197"/>
      <c r="B50" s="707" t="s">
        <v>91</v>
      </c>
      <c r="C50" s="708"/>
      <c r="D50" s="197"/>
      <c r="E50" s="273"/>
      <c r="F50" s="197"/>
      <c r="G50" s="197"/>
      <c r="H50" s="213"/>
      <c r="I50" s="197"/>
      <c r="J50" s="197"/>
      <c r="K50" s="197"/>
      <c r="L50" s="197"/>
      <c r="M50" s="197"/>
      <c r="N50" s="197"/>
      <c r="O50" s="189"/>
      <c r="P50" s="189"/>
      <c r="Q50" s="189"/>
      <c r="R50" s="191"/>
      <c r="S50" s="192"/>
      <c r="T50" s="192"/>
      <c r="U50" s="193"/>
    </row>
    <row r="51" spans="1:22" ht="22.5" customHeight="1">
      <c r="A51" s="197">
        <v>32</v>
      </c>
      <c r="B51" s="212" t="s">
        <v>6</v>
      </c>
      <c r="C51" s="212" t="s">
        <v>107</v>
      </c>
      <c r="D51" s="197" t="s">
        <v>6</v>
      </c>
      <c r="E51" s="227" t="s">
        <v>157</v>
      </c>
      <c r="F51" s="197">
        <v>1</v>
      </c>
      <c r="G51" s="197">
        <v>1</v>
      </c>
      <c r="H51" s="213" t="s">
        <v>6</v>
      </c>
      <c r="I51" s="197">
        <v>1</v>
      </c>
      <c r="J51" s="197">
        <v>1</v>
      </c>
      <c r="K51" s="197">
        <v>1</v>
      </c>
      <c r="L51" s="197" t="s">
        <v>6</v>
      </c>
      <c r="M51" s="197" t="s">
        <v>6</v>
      </c>
      <c r="N51" s="197" t="s">
        <v>6</v>
      </c>
      <c r="O51" s="189">
        <v>0</v>
      </c>
      <c r="P51" s="189">
        <v>159420</v>
      </c>
      <c r="Q51" s="189">
        <v>6480</v>
      </c>
      <c r="R51" s="191"/>
      <c r="S51" s="192">
        <v>0</v>
      </c>
      <c r="T51" s="192">
        <f t="shared" ref="T51" si="6">SUM(  P51)</f>
        <v>159420</v>
      </c>
      <c r="U51" s="193">
        <f t="shared" ref="U51" si="7">SUM(  T51,Q51)</f>
        <v>165900</v>
      </c>
    </row>
    <row r="52" spans="1:22" ht="22.5" customHeight="1">
      <c r="A52" s="197">
        <v>33</v>
      </c>
      <c r="B52" s="212" t="s">
        <v>100</v>
      </c>
      <c r="C52" s="212" t="s">
        <v>108</v>
      </c>
      <c r="D52" s="197" t="s">
        <v>6</v>
      </c>
      <c r="E52" s="227" t="s">
        <v>157</v>
      </c>
      <c r="F52" s="197">
        <v>1</v>
      </c>
      <c r="G52" s="197">
        <v>1</v>
      </c>
      <c r="H52" s="213">
        <v>144960</v>
      </c>
      <c r="I52" s="197">
        <v>1</v>
      </c>
      <c r="J52" s="197">
        <v>1</v>
      </c>
      <c r="K52" s="197">
        <v>1</v>
      </c>
      <c r="L52" s="197" t="s">
        <v>6</v>
      </c>
      <c r="M52" s="197" t="s">
        <v>6</v>
      </c>
      <c r="N52" s="197" t="s">
        <v>6</v>
      </c>
      <c r="O52" s="189">
        <v>0</v>
      </c>
      <c r="P52" s="189">
        <v>5880</v>
      </c>
      <c r="Q52" s="189">
        <v>6120</v>
      </c>
      <c r="R52" s="191"/>
      <c r="S52" s="192">
        <v>0</v>
      </c>
      <c r="T52" s="192">
        <f>SUM( H52,P52)</f>
        <v>150840</v>
      </c>
      <c r="U52" s="193">
        <f>SUM( Q52,T52)</f>
        <v>156960</v>
      </c>
    </row>
    <row r="53" spans="1:22" s="5" customFormat="1" ht="22.5" customHeight="1">
      <c r="A53" s="197">
        <v>34</v>
      </c>
      <c r="B53" s="181" t="s">
        <v>207</v>
      </c>
      <c r="C53" s="180" t="s">
        <v>183</v>
      </c>
      <c r="D53" s="181"/>
      <c r="E53" s="182" t="s">
        <v>157</v>
      </c>
      <c r="F53" s="181">
        <v>1</v>
      </c>
      <c r="G53" s="181" t="s">
        <v>6</v>
      </c>
      <c r="H53" s="181">
        <v>0</v>
      </c>
      <c r="I53" s="181">
        <v>1</v>
      </c>
      <c r="J53" s="181">
        <v>1</v>
      </c>
      <c r="K53" s="181">
        <v>1</v>
      </c>
      <c r="L53" s="184" t="s">
        <v>205</v>
      </c>
      <c r="M53" s="181" t="s">
        <v>6</v>
      </c>
      <c r="N53" s="181" t="s">
        <v>6</v>
      </c>
      <c r="O53" s="276">
        <v>0</v>
      </c>
      <c r="P53" s="276">
        <v>0</v>
      </c>
      <c r="Q53" s="276">
        <v>0</v>
      </c>
      <c r="R53" s="277"/>
      <c r="S53" s="278">
        <v>0</v>
      </c>
      <c r="T53" s="192">
        <f t="shared" si="4"/>
        <v>0</v>
      </c>
      <c r="U53" s="193">
        <f t="shared" si="5"/>
        <v>0</v>
      </c>
    </row>
    <row r="54" spans="1:22" s="7" customFormat="1" ht="24.75" customHeight="1">
      <c r="A54" s="710" t="s">
        <v>0</v>
      </c>
      <c r="B54" s="710" t="s">
        <v>13</v>
      </c>
      <c r="C54" s="710" t="s">
        <v>1</v>
      </c>
      <c r="D54" s="710" t="s">
        <v>69</v>
      </c>
      <c r="E54" s="725" t="s">
        <v>65</v>
      </c>
      <c r="F54" s="725" t="s">
        <v>66</v>
      </c>
      <c r="G54" s="731" t="s">
        <v>22</v>
      </c>
      <c r="H54" s="732"/>
      <c r="I54" s="757" t="s">
        <v>235</v>
      </c>
      <c r="J54" s="758"/>
      <c r="K54" s="759"/>
      <c r="L54" s="763" t="s">
        <v>67</v>
      </c>
      <c r="M54" s="764"/>
      <c r="N54" s="765"/>
      <c r="O54" s="769" t="s">
        <v>68</v>
      </c>
      <c r="P54" s="770"/>
      <c r="Q54" s="771"/>
      <c r="R54" s="198"/>
      <c r="S54" s="769" t="s">
        <v>3</v>
      </c>
      <c r="T54" s="770"/>
      <c r="U54" s="771"/>
    </row>
    <row r="55" spans="1:22" s="7" customFormat="1" ht="26.25" customHeight="1">
      <c r="A55" s="711"/>
      <c r="B55" s="711"/>
      <c r="C55" s="711"/>
      <c r="D55" s="711"/>
      <c r="E55" s="726"/>
      <c r="F55" s="726"/>
      <c r="G55" s="725" t="s">
        <v>4</v>
      </c>
      <c r="H55" s="725" t="s">
        <v>23</v>
      </c>
      <c r="I55" s="760"/>
      <c r="J55" s="761"/>
      <c r="K55" s="762"/>
      <c r="L55" s="766"/>
      <c r="M55" s="767"/>
      <c r="N55" s="768"/>
      <c r="O55" s="772"/>
      <c r="P55" s="773"/>
      <c r="Q55" s="774"/>
      <c r="R55" s="198"/>
      <c r="S55" s="772"/>
      <c r="T55" s="773"/>
      <c r="U55" s="774"/>
    </row>
    <row r="56" spans="1:22" s="7" customFormat="1" ht="24.95" customHeight="1">
      <c r="A56" s="712"/>
      <c r="B56" s="712"/>
      <c r="C56" s="712"/>
      <c r="D56" s="712"/>
      <c r="E56" s="727"/>
      <c r="F56" s="727"/>
      <c r="G56" s="727"/>
      <c r="H56" s="727"/>
      <c r="I56" s="199">
        <v>2558</v>
      </c>
      <c r="J56" s="199">
        <v>2559</v>
      </c>
      <c r="K56" s="199">
        <v>2560</v>
      </c>
      <c r="L56" s="199">
        <v>2558</v>
      </c>
      <c r="M56" s="199">
        <v>2559</v>
      </c>
      <c r="N56" s="199">
        <v>2560</v>
      </c>
      <c r="O56" s="198">
        <v>2558</v>
      </c>
      <c r="P56" s="198">
        <v>2559</v>
      </c>
      <c r="Q56" s="198">
        <v>2560</v>
      </c>
      <c r="R56" s="197">
        <v>2554</v>
      </c>
      <c r="S56" s="198">
        <v>2558</v>
      </c>
      <c r="T56" s="198">
        <v>2559</v>
      </c>
      <c r="U56" s="198">
        <v>2560</v>
      </c>
    </row>
    <row r="57" spans="1:22" ht="24" customHeight="1">
      <c r="A57" s="197"/>
      <c r="B57" s="723" t="s">
        <v>58</v>
      </c>
      <c r="C57" s="724"/>
      <c r="D57" s="219"/>
      <c r="E57" s="279"/>
      <c r="F57" s="280"/>
      <c r="G57" s="280"/>
      <c r="H57" s="280"/>
      <c r="I57" s="280"/>
      <c r="J57" s="280"/>
      <c r="K57" s="280"/>
      <c r="L57" s="280"/>
      <c r="M57" s="280"/>
      <c r="N57" s="280"/>
      <c r="O57" s="281"/>
      <c r="P57" s="281"/>
      <c r="Q57" s="281"/>
      <c r="R57" s="281"/>
      <c r="S57" s="281"/>
      <c r="T57" s="281"/>
      <c r="U57" s="282"/>
    </row>
    <row r="58" spans="1:22" ht="24.95" customHeight="1">
      <c r="A58" s="197">
        <v>35</v>
      </c>
      <c r="B58" s="212" t="s">
        <v>44</v>
      </c>
      <c r="C58" s="212" t="s">
        <v>270</v>
      </c>
      <c r="D58" s="197" t="s">
        <v>242</v>
      </c>
      <c r="E58" s="226" t="s">
        <v>254</v>
      </c>
      <c r="F58" s="198">
        <v>1</v>
      </c>
      <c r="G58" s="198">
        <v>1</v>
      </c>
      <c r="H58" s="274">
        <v>318000</v>
      </c>
      <c r="I58" s="274">
        <v>1</v>
      </c>
      <c r="J58" s="274">
        <v>1</v>
      </c>
      <c r="K58" s="274">
        <v>1</v>
      </c>
      <c r="L58" s="274" t="s">
        <v>6</v>
      </c>
      <c r="M58" s="274" t="s">
        <v>6</v>
      </c>
      <c r="N58" s="274" t="s">
        <v>6</v>
      </c>
      <c r="O58" s="189">
        <v>0</v>
      </c>
      <c r="P58" s="189">
        <v>10980</v>
      </c>
      <c r="Q58" s="189">
        <v>11520</v>
      </c>
      <c r="R58" s="189"/>
      <c r="S58" s="192">
        <v>0</v>
      </c>
      <c r="T58" s="192">
        <f>SUM( H58,P58)</f>
        <v>328980</v>
      </c>
      <c r="U58" s="193">
        <f>SUM( T58,Q58)</f>
        <v>340500</v>
      </c>
    </row>
    <row r="59" spans="1:22" ht="24.95" customHeight="1">
      <c r="A59" s="197">
        <v>36</v>
      </c>
      <c r="B59" s="212" t="s">
        <v>114</v>
      </c>
      <c r="C59" s="212" t="s">
        <v>271</v>
      </c>
      <c r="D59" s="197" t="s">
        <v>241</v>
      </c>
      <c r="E59" s="226" t="s">
        <v>285</v>
      </c>
      <c r="F59" s="198">
        <v>1</v>
      </c>
      <c r="G59" s="274">
        <v>1</v>
      </c>
      <c r="H59" s="274">
        <v>253680</v>
      </c>
      <c r="I59" s="274">
        <v>1</v>
      </c>
      <c r="J59" s="274">
        <v>1</v>
      </c>
      <c r="K59" s="274">
        <v>1</v>
      </c>
      <c r="L59" s="274" t="s">
        <v>6</v>
      </c>
      <c r="M59" s="274" t="s">
        <v>6</v>
      </c>
      <c r="N59" s="274" t="s">
        <v>6</v>
      </c>
      <c r="O59" s="189">
        <v>0</v>
      </c>
      <c r="P59" s="190">
        <v>8880</v>
      </c>
      <c r="Q59" s="189">
        <v>8640</v>
      </c>
      <c r="R59" s="189"/>
      <c r="S59" s="218">
        <v>0</v>
      </c>
      <c r="T59" s="192">
        <f>SUM( H59,P59)</f>
        <v>262560</v>
      </c>
      <c r="U59" s="193">
        <f>SUM( T59,Q59)</f>
        <v>271200</v>
      </c>
    </row>
    <row r="60" spans="1:22" ht="24.95" customHeight="1">
      <c r="A60" s="197">
        <v>37</v>
      </c>
      <c r="B60" s="212" t="s">
        <v>25</v>
      </c>
      <c r="C60" s="212" t="s">
        <v>166</v>
      </c>
      <c r="D60" s="197" t="s">
        <v>84</v>
      </c>
      <c r="E60" s="227" t="s">
        <v>90</v>
      </c>
      <c r="F60" s="197">
        <v>1</v>
      </c>
      <c r="G60" s="197">
        <v>1</v>
      </c>
      <c r="H60" s="213">
        <v>0</v>
      </c>
      <c r="I60" s="213">
        <v>1</v>
      </c>
      <c r="J60" s="213">
        <v>1</v>
      </c>
      <c r="K60" s="213">
        <v>1</v>
      </c>
      <c r="L60" s="213" t="s">
        <v>6</v>
      </c>
      <c r="M60" s="213" t="s">
        <v>6</v>
      </c>
      <c r="N60" s="213" t="s">
        <v>6</v>
      </c>
      <c r="O60" s="775" t="s">
        <v>24</v>
      </c>
      <c r="P60" s="776"/>
      <c r="Q60" s="776"/>
      <c r="R60" s="776"/>
      <c r="S60" s="776"/>
      <c r="T60" s="776"/>
      <c r="U60" s="811"/>
    </row>
    <row r="61" spans="1:22" ht="21" customHeight="1">
      <c r="A61" s="197">
        <v>38</v>
      </c>
      <c r="B61" s="212" t="s">
        <v>26</v>
      </c>
      <c r="C61" s="212" t="s">
        <v>166</v>
      </c>
      <c r="D61" s="197" t="s">
        <v>85</v>
      </c>
      <c r="E61" s="227" t="s">
        <v>90</v>
      </c>
      <c r="F61" s="197">
        <v>1</v>
      </c>
      <c r="G61" s="197">
        <v>1</v>
      </c>
      <c r="H61" s="213">
        <v>0</v>
      </c>
      <c r="I61" s="213">
        <v>1</v>
      </c>
      <c r="J61" s="213">
        <v>1</v>
      </c>
      <c r="K61" s="213">
        <v>1</v>
      </c>
      <c r="L61" s="213" t="s">
        <v>6</v>
      </c>
      <c r="M61" s="213" t="s">
        <v>6</v>
      </c>
      <c r="N61" s="213" t="s">
        <v>6</v>
      </c>
      <c r="O61" s="775" t="s">
        <v>24</v>
      </c>
      <c r="P61" s="776"/>
      <c r="Q61" s="776"/>
      <c r="R61" s="776"/>
      <c r="S61" s="776"/>
      <c r="T61" s="776"/>
      <c r="U61" s="811"/>
    </row>
    <row r="62" spans="1:22" ht="24.95" customHeight="1">
      <c r="A62" s="197">
        <v>39</v>
      </c>
      <c r="B62" s="212" t="s">
        <v>27</v>
      </c>
      <c r="C62" s="212" t="s">
        <v>166</v>
      </c>
      <c r="D62" s="197" t="s">
        <v>86</v>
      </c>
      <c r="E62" s="227" t="s">
        <v>90</v>
      </c>
      <c r="F62" s="197">
        <v>1</v>
      </c>
      <c r="G62" s="197">
        <v>1</v>
      </c>
      <c r="H62" s="213">
        <v>0</v>
      </c>
      <c r="I62" s="213">
        <v>1</v>
      </c>
      <c r="J62" s="213">
        <v>1</v>
      </c>
      <c r="K62" s="213">
        <v>1</v>
      </c>
      <c r="L62" s="213" t="s">
        <v>6</v>
      </c>
      <c r="M62" s="213" t="s">
        <v>6</v>
      </c>
      <c r="N62" s="213" t="s">
        <v>6</v>
      </c>
      <c r="O62" s="775" t="s">
        <v>24</v>
      </c>
      <c r="P62" s="776"/>
      <c r="Q62" s="776"/>
      <c r="R62" s="776"/>
      <c r="S62" s="776"/>
      <c r="T62" s="776"/>
      <c r="U62" s="811"/>
    </row>
    <row r="63" spans="1:22" ht="24.95" customHeight="1">
      <c r="A63" s="197">
        <v>40</v>
      </c>
      <c r="B63" s="212" t="s">
        <v>29</v>
      </c>
      <c r="C63" s="283" t="s">
        <v>168</v>
      </c>
      <c r="D63" s="197" t="s">
        <v>87</v>
      </c>
      <c r="E63" s="227" t="s">
        <v>167</v>
      </c>
      <c r="F63" s="197">
        <v>1</v>
      </c>
      <c r="G63" s="197">
        <v>1</v>
      </c>
      <c r="H63" s="213">
        <v>0</v>
      </c>
      <c r="I63" s="213">
        <v>1</v>
      </c>
      <c r="J63" s="213">
        <v>1</v>
      </c>
      <c r="K63" s="213">
        <v>1</v>
      </c>
      <c r="L63" s="213" t="s">
        <v>6</v>
      </c>
      <c r="M63" s="213" t="s">
        <v>6</v>
      </c>
      <c r="N63" s="213" t="s">
        <v>6</v>
      </c>
      <c r="O63" s="775" t="s">
        <v>24</v>
      </c>
      <c r="P63" s="776"/>
      <c r="Q63" s="776"/>
      <c r="R63" s="776"/>
      <c r="S63" s="776"/>
      <c r="T63" s="776"/>
      <c r="U63" s="811"/>
    </row>
    <row r="64" spans="1:22" ht="24" customHeight="1">
      <c r="A64" s="197">
        <v>41</v>
      </c>
      <c r="B64" s="203" t="s">
        <v>30</v>
      </c>
      <c r="C64" s="283" t="s">
        <v>168</v>
      </c>
      <c r="D64" s="204" t="s">
        <v>88</v>
      </c>
      <c r="E64" s="227" t="s">
        <v>167</v>
      </c>
      <c r="F64" s="204">
        <v>1</v>
      </c>
      <c r="G64" s="204">
        <v>1</v>
      </c>
      <c r="H64" s="205">
        <v>0</v>
      </c>
      <c r="I64" s="205">
        <v>1</v>
      </c>
      <c r="J64" s="205">
        <v>1</v>
      </c>
      <c r="K64" s="205">
        <v>1</v>
      </c>
      <c r="L64" s="205" t="s">
        <v>6</v>
      </c>
      <c r="M64" s="205" t="s">
        <v>6</v>
      </c>
      <c r="N64" s="205" t="s">
        <v>6</v>
      </c>
      <c r="O64" s="775" t="s">
        <v>24</v>
      </c>
      <c r="P64" s="776"/>
      <c r="Q64" s="776"/>
      <c r="R64" s="776"/>
      <c r="S64" s="776"/>
      <c r="T64" s="776"/>
      <c r="U64" s="811"/>
    </row>
    <row r="65" spans="1:21" ht="24.95" customHeight="1">
      <c r="A65" s="197">
        <v>42</v>
      </c>
      <c r="B65" s="212" t="s">
        <v>154</v>
      </c>
      <c r="C65" s="283" t="s">
        <v>168</v>
      </c>
      <c r="D65" s="197" t="s">
        <v>89</v>
      </c>
      <c r="E65" s="227" t="s">
        <v>167</v>
      </c>
      <c r="F65" s="197">
        <v>1</v>
      </c>
      <c r="G65" s="197">
        <v>1</v>
      </c>
      <c r="H65" s="213">
        <v>0</v>
      </c>
      <c r="I65" s="213">
        <v>1</v>
      </c>
      <c r="J65" s="213">
        <v>1</v>
      </c>
      <c r="K65" s="213">
        <v>1</v>
      </c>
      <c r="L65" s="213" t="s">
        <v>6</v>
      </c>
      <c r="M65" s="213" t="s">
        <v>6</v>
      </c>
      <c r="N65" s="213" t="s">
        <v>6</v>
      </c>
      <c r="O65" s="775" t="s">
        <v>24</v>
      </c>
      <c r="P65" s="776"/>
      <c r="Q65" s="776"/>
      <c r="R65" s="776"/>
      <c r="S65" s="776"/>
      <c r="T65" s="776"/>
      <c r="U65" s="811"/>
    </row>
    <row r="66" spans="1:21" ht="24.95" customHeight="1">
      <c r="A66" s="197">
        <v>43</v>
      </c>
      <c r="B66" s="197" t="s">
        <v>204</v>
      </c>
      <c r="C66" s="283" t="s">
        <v>168</v>
      </c>
      <c r="D66" s="197" t="s">
        <v>186</v>
      </c>
      <c r="E66" s="227" t="s">
        <v>167</v>
      </c>
      <c r="F66" s="197">
        <v>1</v>
      </c>
      <c r="G66" s="197">
        <v>1</v>
      </c>
      <c r="H66" s="213">
        <v>0</v>
      </c>
      <c r="I66" s="213">
        <v>1</v>
      </c>
      <c r="J66" s="213">
        <v>1</v>
      </c>
      <c r="K66" s="213">
        <v>1</v>
      </c>
      <c r="L66" s="184" t="s">
        <v>38</v>
      </c>
      <c r="M66" s="213" t="s">
        <v>6</v>
      </c>
      <c r="N66" s="213" t="s">
        <v>6</v>
      </c>
      <c r="O66" s="775" t="s">
        <v>24</v>
      </c>
      <c r="P66" s="776"/>
      <c r="Q66" s="776"/>
      <c r="R66" s="776"/>
      <c r="S66" s="776"/>
      <c r="T66" s="776"/>
      <c r="U66" s="811"/>
    </row>
    <row r="67" spans="1:21" ht="24.95" customHeight="1">
      <c r="A67" s="197"/>
      <c r="B67" s="707" t="s">
        <v>98</v>
      </c>
      <c r="C67" s="708"/>
      <c r="D67" s="815"/>
      <c r="E67" s="816"/>
      <c r="F67" s="816"/>
      <c r="G67" s="816"/>
      <c r="H67" s="816"/>
      <c r="I67" s="816"/>
      <c r="J67" s="816"/>
      <c r="K67" s="816"/>
      <c r="L67" s="816"/>
      <c r="M67" s="816"/>
      <c r="N67" s="816"/>
      <c r="O67" s="816"/>
      <c r="P67" s="816"/>
      <c r="Q67" s="816"/>
      <c r="R67" s="816"/>
      <c r="S67" s="816"/>
      <c r="T67" s="816"/>
      <c r="U67" s="817"/>
    </row>
    <row r="68" spans="1:21" ht="24.95" customHeight="1">
      <c r="A68" s="197">
        <v>44</v>
      </c>
      <c r="B68" s="212" t="s">
        <v>120</v>
      </c>
      <c r="C68" s="212" t="s">
        <v>184</v>
      </c>
      <c r="D68" s="197" t="s">
        <v>6</v>
      </c>
      <c r="E68" s="227" t="s">
        <v>157</v>
      </c>
      <c r="F68" s="197">
        <v>1</v>
      </c>
      <c r="G68" s="197">
        <v>1</v>
      </c>
      <c r="H68" s="197" t="s">
        <v>6</v>
      </c>
      <c r="I68" s="197">
        <v>1</v>
      </c>
      <c r="J68" s="197">
        <v>1</v>
      </c>
      <c r="K68" s="197">
        <v>1</v>
      </c>
      <c r="L68" s="197" t="s">
        <v>6</v>
      </c>
      <c r="M68" s="197" t="s">
        <v>6</v>
      </c>
      <c r="N68" s="197" t="s">
        <v>6</v>
      </c>
      <c r="O68" s="775" t="s">
        <v>24</v>
      </c>
      <c r="P68" s="776"/>
      <c r="Q68" s="776"/>
      <c r="R68" s="776"/>
      <c r="S68" s="776"/>
      <c r="T68" s="776"/>
      <c r="U68" s="811"/>
    </row>
    <row r="69" spans="1:21" ht="24.95" customHeight="1">
      <c r="A69" s="197">
        <v>45</v>
      </c>
      <c r="B69" s="284" t="s">
        <v>121</v>
      </c>
      <c r="C69" s="212" t="s">
        <v>184</v>
      </c>
      <c r="D69" s="197" t="s">
        <v>6</v>
      </c>
      <c r="E69" s="227" t="s">
        <v>157</v>
      </c>
      <c r="F69" s="197">
        <v>1</v>
      </c>
      <c r="G69" s="197">
        <v>1</v>
      </c>
      <c r="H69" s="197" t="s">
        <v>6</v>
      </c>
      <c r="I69" s="197">
        <v>1</v>
      </c>
      <c r="J69" s="197">
        <v>1</v>
      </c>
      <c r="K69" s="197">
        <v>1</v>
      </c>
      <c r="L69" s="197" t="s">
        <v>6</v>
      </c>
      <c r="M69" s="197" t="s">
        <v>6</v>
      </c>
      <c r="N69" s="197" t="s">
        <v>6</v>
      </c>
      <c r="O69" s="780" t="s">
        <v>24</v>
      </c>
      <c r="P69" s="780"/>
      <c r="Q69" s="780"/>
      <c r="R69" s="780"/>
      <c r="S69" s="780"/>
      <c r="T69" s="780"/>
      <c r="U69" s="780"/>
    </row>
    <row r="70" spans="1:21" ht="24.95" customHeight="1">
      <c r="A70" s="197">
        <v>46</v>
      </c>
      <c r="B70" s="212" t="s">
        <v>122</v>
      </c>
      <c r="C70" s="212" t="s">
        <v>184</v>
      </c>
      <c r="D70" s="197" t="s">
        <v>6</v>
      </c>
      <c r="E70" s="227" t="s">
        <v>157</v>
      </c>
      <c r="F70" s="197">
        <v>1</v>
      </c>
      <c r="G70" s="197">
        <v>1</v>
      </c>
      <c r="H70" s="197" t="s">
        <v>6</v>
      </c>
      <c r="I70" s="197">
        <v>1</v>
      </c>
      <c r="J70" s="197">
        <v>1</v>
      </c>
      <c r="K70" s="197">
        <v>1</v>
      </c>
      <c r="L70" s="197" t="s">
        <v>6</v>
      </c>
      <c r="M70" s="197" t="s">
        <v>6</v>
      </c>
      <c r="N70" s="197" t="s">
        <v>6</v>
      </c>
      <c r="O70" s="775" t="s">
        <v>24</v>
      </c>
      <c r="P70" s="776"/>
      <c r="Q70" s="776"/>
      <c r="R70" s="776"/>
      <c r="S70" s="776"/>
      <c r="T70" s="776"/>
      <c r="U70" s="811"/>
    </row>
    <row r="71" spans="1:21" ht="24.95" customHeight="1">
      <c r="A71" s="197">
        <v>47</v>
      </c>
      <c r="B71" s="212" t="s">
        <v>123</v>
      </c>
      <c r="C71" s="212" t="s">
        <v>184</v>
      </c>
      <c r="D71" s="197" t="s">
        <v>6</v>
      </c>
      <c r="E71" s="227" t="s">
        <v>157</v>
      </c>
      <c r="F71" s="197">
        <v>1</v>
      </c>
      <c r="G71" s="197">
        <v>1</v>
      </c>
      <c r="H71" s="197" t="s">
        <v>6</v>
      </c>
      <c r="I71" s="197">
        <v>1</v>
      </c>
      <c r="J71" s="197">
        <v>1</v>
      </c>
      <c r="K71" s="197">
        <v>1</v>
      </c>
      <c r="L71" s="197" t="s">
        <v>6</v>
      </c>
      <c r="M71" s="197" t="s">
        <v>6</v>
      </c>
      <c r="N71" s="197" t="s">
        <v>6</v>
      </c>
      <c r="O71" s="775" t="s">
        <v>24</v>
      </c>
      <c r="P71" s="776"/>
      <c r="Q71" s="776"/>
      <c r="R71" s="776"/>
      <c r="S71" s="776"/>
      <c r="T71" s="776"/>
      <c r="U71" s="811"/>
    </row>
    <row r="72" spans="1:21" ht="24.95" customHeight="1">
      <c r="A72" s="197">
        <v>48</v>
      </c>
      <c r="B72" s="212" t="s">
        <v>124</v>
      </c>
      <c r="C72" s="212" t="s">
        <v>184</v>
      </c>
      <c r="D72" s="197" t="s">
        <v>6</v>
      </c>
      <c r="E72" s="227" t="s">
        <v>157</v>
      </c>
      <c r="F72" s="197">
        <v>1</v>
      </c>
      <c r="G72" s="197">
        <v>1</v>
      </c>
      <c r="H72" s="197" t="s">
        <v>6</v>
      </c>
      <c r="I72" s="197">
        <v>1</v>
      </c>
      <c r="J72" s="197">
        <v>1</v>
      </c>
      <c r="K72" s="197">
        <v>1</v>
      </c>
      <c r="L72" s="197" t="s">
        <v>6</v>
      </c>
      <c r="M72" s="197" t="s">
        <v>6</v>
      </c>
      <c r="N72" s="197" t="s">
        <v>6</v>
      </c>
      <c r="O72" s="775" t="s">
        <v>24</v>
      </c>
      <c r="P72" s="776"/>
      <c r="Q72" s="776"/>
      <c r="R72" s="776"/>
      <c r="S72" s="776"/>
      <c r="T72" s="776"/>
      <c r="U72" s="811"/>
    </row>
    <row r="73" spans="1:21" ht="24.95" customHeight="1">
      <c r="A73" s="197">
        <v>49</v>
      </c>
      <c r="B73" s="212" t="s">
        <v>125</v>
      </c>
      <c r="C73" s="212" t="s">
        <v>184</v>
      </c>
      <c r="D73" s="197" t="s">
        <v>6</v>
      </c>
      <c r="E73" s="227" t="s">
        <v>157</v>
      </c>
      <c r="F73" s="197">
        <v>1</v>
      </c>
      <c r="G73" s="197">
        <v>1</v>
      </c>
      <c r="H73" s="197" t="s">
        <v>6</v>
      </c>
      <c r="I73" s="197">
        <v>1</v>
      </c>
      <c r="J73" s="197">
        <v>1</v>
      </c>
      <c r="K73" s="197">
        <v>1</v>
      </c>
      <c r="L73" s="197" t="s">
        <v>6</v>
      </c>
      <c r="M73" s="197" t="s">
        <v>6</v>
      </c>
      <c r="N73" s="197" t="s">
        <v>6</v>
      </c>
      <c r="O73" s="775" t="s">
        <v>24</v>
      </c>
      <c r="P73" s="776"/>
      <c r="Q73" s="776"/>
      <c r="R73" s="776"/>
      <c r="S73" s="776"/>
      <c r="T73" s="776"/>
      <c r="U73" s="811"/>
    </row>
    <row r="74" spans="1:21" ht="24.95" customHeight="1">
      <c r="A74" s="197">
        <v>50</v>
      </c>
      <c r="B74" s="212" t="s">
        <v>126</v>
      </c>
      <c r="C74" s="212" t="s">
        <v>184</v>
      </c>
      <c r="D74" s="197" t="s">
        <v>6</v>
      </c>
      <c r="E74" s="227" t="s">
        <v>157</v>
      </c>
      <c r="F74" s="197">
        <v>1</v>
      </c>
      <c r="G74" s="197">
        <v>1</v>
      </c>
      <c r="H74" s="197" t="s">
        <v>6</v>
      </c>
      <c r="I74" s="197">
        <v>1</v>
      </c>
      <c r="J74" s="197">
        <v>1</v>
      </c>
      <c r="K74" s="197">
        <v>1</v>
      </c>
      <c r="L74" s="197" t="s">
        <v>6</v>
      </c>
      <c r="M74" s="197" t="s">
        <v>6</v>
      </c>
      <c r="N74" s="197" t="s">
        <v>6</v>
      </c>
      <c r="O74" s="775" t="s">
        <v>24</v>
      </c>
      <c r="P74" s="776"/>
      <c r="Q74" s="776"/>
      <c r="R74" s="776"/>
      <c r="S74" s="776"/>
      <c r="T74" s="776"/>
      <c r="U74" s="811"/>
    </row>
    <row r="75" spans="1:21" ht="24.95" customHeight="1">
      <c r="A75" s="197">
        <v>51</v>
      </c>
      <c r="B75" s="212" t="s">
        <v>127</v>
      </c>
      <c r="C75" s="212" t="s">
        <v>184</v>
      </c>
      <c r="D75" s="197" t="s">
        <v>6</v>
      </c>
      <c r="E75" s="227" t="s">
        <v>157</v>
      </c>
      <c r="F75" s="197">
        <v>1</v>
      </c>
      <c r="G75" s="197">
        <v>1</v>
      </c>
      <c r="H75" s="197" t="s">
        <v>6</v>
      </c>
      <c r="I75" s="197">
        <v>1</v>
      </c>
      <c r="J75" s="197">
        <v>1</v>
      </c>
      <c r="K75" s="197">
        <v>1</v>
      </c>
      <c r="L75" s="197" t="s">
        <v>6</v>
      </c>
      <c r="M75" s="197" t="s">
        <v>6</v>
      </c>
      <c r="N75" s="197" t="s">
        <v>6</v>
      </c>
      <c r="O75" s="775" t="s">
        <v>24</v>
      </c>
      <c r="P75" s="776"/>
      <c r="Q75" s="776"/>
      <c r="R75" s="776"/>
      <c r="S75" s="776"/>
      <c r="T75" s="776"/>
      <c r="U75" s="811"/>
    </row>
    <row r="76" spans="1:21" s="5" customFormat="1" ht="24.95" customHeight="1">
      <c r="A76" s="197">
        <v>52</v>
      </c>
      <c r="B76" s="181" t="s">
        <v>33</v>
      </c>
      <c r="C76" s="212" t="s">
        <v>184</v>
      </c>
      <c r="D76" s="197" t="s">
        <v>6</v>
      </c>
      <c r="E76" s="227" t="s">
        <v>157</v>
      </c>
      <c r="F76" s="181">
        <v>1</v>
      </c>
      <c r="G76" s="181" t="s">
        <v>6</v>
      </c>
      <c r="H76" s="181" t="s">
        <v>6</v>
      </c>
      <c r="I76" s="181">
        <v>1</v>
      </c>
      <c r="J76" s="181">
        <v>1</v>
      </c>
      <c r="K76" s="181">
        <v>1</v>
      </c>
      <c r="L76" s="184" t="s">
        <v>6</v>
      </c>
      <c r="M76" s="181" t="s">
        <v>6</v>
      </c>
      <c r="N76" s="181" t="s">
        <v>6</v>
      </c>
      <c r="O76" s="775" t="s">
        <v>24</v>
      </c>
      <c r="P76" s="776"/>
      <c r="Q76" s="776"/>
      <c r="R76" s="776"/>
      <c r="S76" s="776"/>
      <c r="T76" s="776"/>
      <c r="U76" s="811"/>
    </row>
    <row r="77" spans="1:21" ht="24.95" customHeight="1">
      <c r="A77" s="197"/>
      <c r="B77" s="723" t="s">
        <v>17</v>
      </c>
      <c r="C77" s="724"/>
      <c r="D77" s="219"/>
      <c r="E77" s="259"/>
      <c r="F77" s="260"/>
      <c r="G77" s="260"/>
      <c r="H77" s="260"/>
      <c r="I77" s="260"/>
      <c r="J77" s="260"/>
      <c r="K77" s="260"/>
      <c r="L77" s="260"/>
      <c r="M77" s="260"/>
      <c r="N77" s="260"/>
      <c r="O77" s="261"/>
      <c r="P77" s="261"/>
      <c r="Q77" s="261"/>
      <c r="R77" s="262"/>
      <c r="S77" s="261"/>
      <c r="T77" s="261"/>
      <c r="U77" s="263"/>
    </row>
    <row r="78" spans="1:21" ht="24.95" customHeight="1">
      <c r="A78" s="197">
        <v>53</v>
      </c>
      <c r="B78" s="212" t="s">
        <v>28</v>
      </c>
      <c r="C78" s="212" t="s">
        <v>288</v>
      </c>
      <c r="D78" s="197" t="s">
        <v>236</v>
      </c>
      <c r="E78" s="227" t="s">
        <v>254</v>
      </c>
      <c r="F78" s="197">
        <v>1</v>
      </c>
      <c r="G78" s="197">
        <v>1</v>
      </c>
      <c r="H78" s="274">
        <v>318000</v>
      </c>
      <c r="I78" s="274">
        <v>1</v>
      </c>
      <c r="J78" s="274">
        <v>1</v>
      </c>
      <c r="K78" s="274">
        <v>1</v>
      </c>
      <c r="L78" s="274" t="s">
        <v>6</v>
      </c>
      <c r="M78" s="274" t="s">
        <v>6</v>
      </c>
      <c r="N78" s="274" t="s">
        <v>6</v>
      </c>
      <c r="O78" s="189">
        <v>0</v>
      </c>
      <c r="P78" s="189">
        <v>10980</v>
      </c>
      <c r="Q78" s="189">
        <v>11520</v>
      </c>
      <c r="R78" s="189"/>
      <c r="S78" s="192">
        <v>0</v>
      </c>
      <c r="T78" s="192">
        <f>SUM( H78,P78)</f>
        <v>328980</v>
      </c>
      <c r="U78" s="193">
        <f>SUM( T78,Q78)</f>
        <v>340500</v>
      </c>
    </row>
    <row r="79" spans="1:21" ht="24.95" customHeight="1">
      <c r="A79" s="197">
        <v>54</v>
      </c>
      <c r="B79" s="212" t="s">
        <v>15</v>
      </c>
      <c r="C79" s="212" t="s">
        <v>272</v>
      </c>
      <c r="D79" s="197" t="s">
        <v>237</v>
      </c>
      <c r="E79" s="227" t="s">
        <v>289</v>
      </c>
      <c r="F79" s="197">
        <v>1</v>
      </c>
      <c r="G79" s="197">
        <v>1</v>
      </c>
      <c r="H79" s="213">
        <v>220500</v>
      </c>
      <c r="I79" s="213">
        <v>1</v>
      </c>
      <c r="J79" s="213">
        <v>1</v>
      </c>
      <c r="K79" s="213">
        <v>1</v>
      </c>
      <c r="L79" s="213" t="s">
        <v>6</v>
      </c>
      <c r="M79" s="213" t="s">
        <v>6</v>
      </c>
      <c r="N79" s="213" t="s">
        <v>6</v>
      </c>
      <c r="O79" s="189">
        <v>0</v>
      </c>
      <c r="P79" s="190">
        <v>8160</v>
      </c>
      <c r="Q79" s="189">
        <v>7680</v>
      </c>
      <c r="R79" s="191"/>
      <c r="S79" s="192">
        <v>0</v>
      </c>
      <c r="T79" s="192">
        <f>SUM(  H79,P79)</f>
        <v>228660</v>
      </c>
      <c r="U79" s="193">
        <f>SUM( T79,Q79)</f>
        <v>236340</v>
      </c>
    </row>
    <row r="80" spans="1:21" ht="24.95" customHeight="1">
      <c r="A80" s="197">
        <v>55</v>
      </c>
      <c r="B80" s="212" t="s">
        <v>6</v>
      </c>
      <c r="C80" s="212" t="s">
        <v>273</v>
      </c>
      <c r="D80" s="197" t="s">
        <v>238</v>
      </c>
      <c r="E80" s="271" t="s">
        <v>284</v>
      </c>
      <c r="F80" s="201">
        <v>1</v>
      </c>
      <c r="G80" s="201">
        <v>1</v>
      </c>
      <c r="H80" s="270" t="s">
        <v>6</v>
      </c>
      <c r="I80" s="231" t="s">
        <v>54</v>
      </c>
      <c r="J80" s="198">
        <v>1</v>
      </c>
      <c r="K80" s="231" t="s">
        <v>54</v>
      </c>
      <c r="L80" s="231" t="s">
        <v>6</v>
      </c>
      <c r="M80" s="285" t="s">
        <v>6</v>
      </c>
      <c r="N80" s="231" t="s">
        <v>6</v>
      </c>
      <c r="O80" s="234">
        <v>0</v>
      </c>
      <c r="P80" s="234">
        <v>159420</v>
      </c>
      <c r="Q80" s="189">
        <v>6480</v>
      </c>
      <c r="R80" s="189"/>
      <c r="S80" s="218">
        <v>0</v>
      </c>
      <c r="T80" s="218">
        <v>159420</v>
      </c>
      <c r="U80" s="189">
        <f>SUM( Q80:T80)</f>
        <v>165900</v>
      </c>
    </row>
    <row r="81" spans="1:26" ht="24.95" customHeight="1">
      <c r="A81" s="286"/>
      <c r="B81" s="287"/>
      <c r="C81" s="288"/>
      <c r="D81" s="286"/>
      <c r="E81" s="289"/>
      <c r="F81" s="290"/>
      <c r="G81" s="290"/>
      <c r="H81" s="291"/>
      <c r="I81" s="292"/>
      <c r="J81" s="293"/>
      <c r="K81" s="292"/>
      <c r="L81" s="292"/>
      <c r="M81" s="208"/>
      <c r="N81" s="292"/>
      <c r="O81" s="210"/>
      <c r="P81" s="210"/>
      <c r="Q81" s="294"/>
      <c r="R81" s="295"/>
      <c r="S81" s="296"/>
      <c r="T81" s="296"/>
      <c r="U81" s="294"/>
    </row>
    <row r="82" spans="1:26" s="24" customFormat="1" ht="24.95" customHeight="1">
      <c r="A82" s="778" t="s">
        <v>0</v>
      </c>
      <c r="B82" s="778" t="s">
        <v>13</v>
      </c>
      <c r="C82" s="778" t="s">
        <v>1</v>
      </c>
      <c r="D82" s="778" t="s">
        <v>69</v>
      </c>
      <c r="E82" s="779" t="s">
        <v>65</v>
      </c>
      <c r="F82" s="779" t="s">
        <v>66</v>
      </c>
      <c r="G82" s="779" t="s">
        <v>22</v>
      </c>
      <c r="H82" s="779"/>
      <c r="I82" s="804" t="s">
        <v>235</v>
      </c>
      <c r="J82" s="804"/>
      <c r="K82" s="804"/>
      <c r="L82" s="779" t="s">
        <v>67</v>
      </c>
      <c r="M82" s="779"/>
      <c r="N82" s="779"/>
      <c r="O82" s="778" t="s">
        <v>68</v>
      </c>
      <c r="P82" s="778"/>
      <c r="Q82" s="778"/>
      <c r="R82" s="198"/>
      <c r="S82" s="778" t="s">
        <v>3</v>
      </c>
      <c r="T82" s="778"/>
      <c r="U82" s="778"/>
      <c r="V82" s="6"/>
      <c r="W82" s="6"/>
      <c r="X82" s="6"/>
      <c r="Y82" s="6"/>
      <c r="Z82" s="6"/>
    </row>
    <row r="83" spans="1:26" s="6" customFormat="1" ht="26.25" customHeight="1">
      <c r="A83" s="778"/>
      <c r="B83" s="778"/>
      <c r="C83" s="778"/>
      <c r="D83" s="778"/>
      <c r="E83" s="779"/>
      <c r="F83" s="779"/>
      <c r="G83" s="779" t="s">
        <v>4</v>
      </c>
      <c r="H83" s="779" t="s">
        <v>23</v>
      </c>
      <c r="I83" s="804"/>
      <c r="J83" s="804"/>
      <c r="K83" s="804"/>
      <c r="L83" s="779"/>
      <c r="M83" s="779"/>
      <c r="N83" s="779"/>
      <c r="O83" s="778"/>
      <c r="P83" s="778"/>
      <c r="Q83" s="778"/>
      <c r="R83" s="198"/>
      <c r="S83" s="778"/>
      <c r="T83" s="778"/>
      <c r="U83" s="778"/>
    </row>
    <row r="84" spans="1:26" s="25" customFormat="1" ht="24.95" customHeight="1">
      <c r="A84" s="778"/>
      <c r="B84" s="778"/>
      <c r="C84" s="778"/>
      <c r="D84" s="778"/>
      <c r="E84" s="779"/>
      <c r="F84" s="779"/>
      <c r="G84" s="779"/>
      <c r="H84" s="779"/>
      <c r="I84" s="199">
        <v>2558</v>
      </c>
      <c r="J84" s="199">
        <v>2559</v>
      </c>
      <c r="K84" s="199">
        <v>2560</v>
      </c>
      <c r="L84" s="199">
        <v>2558</v>
      </c>
      <c r="M84" s="199">
        <v>2559</v>
      </c>
      <c r="N84" s="199">
        <v>2560</v>
      </c>
      <c r="O84" s="198">
        <v>2558</v>
      </c>
      <c r="P84" s="198">
        <v>2559</v>
      </c>
      <c r="Q84" s="198">
        <v>2560</v>
      </c>
      <c r="R84" s="198">
        <v>2554</v>
      </c>
      <c r="S84" s="198">
        <v>2558</v>
      </c>
      <c r="T84" s="198">
        <v>2559</v>
      </c>
      <c r="U84" s="198">
        <v>2560</v>
      </c>
      <c r="V84" s="6"/>
      <c r="W84" s="6"/>
      <c r="X84" s="6"/>
      <c r="Y84" s="6"/>
      <c r="Z84" s="6"/>
    </row>
    <row r="85" spans="1:26" ht="24.95" customHeight="1">
      <c r="A85" s="228"/>
      <c r="B85" s="723" t="s">
        <v>8</v>
      </c>
      <c r="C85" s="724"/>
      <c r="D85" s="219"/>
      <c r="E85" s="259"/>
      <c r="F85" s="260"/>
      <c r="G85" s="260"/>
      <c r="H85" s="260"/>
      <c r="I85" s="260"/>
      <c r="J85" s="260"/>
      <c r="K85" s="260"/>
      <c r="L85" s="260"/>
      <c r="M85" s="260"/>
      <c r="N85" s="260"/>
      <c r="O85" s="261"/>
      <c r="P85" s="261"/>
      <c r="Q85" s="261"/>
      <c r="R85" s="262"/>
      <c r="S85" s="261"/>
      <c r="T85" s="261"/>
      <c r="U85" s="263"/>
    </row>
    <row r="86" spans="1:26" ht="24.95" customHeight="1">
      <c r="A86" s="197">
        <v>56</v>
      </c>
      <c r="B86" s="212" t="s">
        <v>6</v>
      </c>
      <c r="C86" s="212" t="s">
        <v>274</v>
      </c>
      <c r="D86" s="197" t="s">
        <v>239</v>
      </c>
      <c r="E86" s="227" t="s">
        <v>290</v>
      </c>
      <c r="F86" s="197">
        <v>1</v>
      </c>
      <c r="G86" s="197">
        <v>1</v>
      </c>
      <c r="H86" s="213" t="s">
        <v>6</v>
      </c>
      <c r="I86" s="197">
        <v>1</v>
      </c>
      <c r="J86" s="214" t="s">
        <v>54</v>
      </c>
      <c r="K86" s="197">
        <v>1</v>
      </c>
      <c r="L86" s="197" t="s">
        <v>6</v>
      </c>
      <c r="M86" s="214" t="s">
        <v>6</v>
      </c>
      <c r="N86" s="197" t="s">
        <v>6</v>
      </c>
      <c r="O86" s="190">
        <v>0</v>
      </c>
      <c r="P86" s="190">
        <v>246240</v>
      </c>
      <c r="Q86" s="189">
        <v>12000</v>
      </c>
      <c r="R86" s="191"/>
      <c r="S86" s="192">
        <v>0</v>
      </c>
      <c r="T86" s="192">
        <v>246240</v>
      </c>
      <c r="U86" s="193">
        <f>SUM( Q86:T86)</f>
        <v>258240</v>
      </c>
    </row>
    <row r="87" spans="1:26" ht="24.95" customHeight="1">
      <c r="A87" s="197"/>
      <c r="B87" s="723" t="s">
        <v>12</v>
      </c>
      <c r="C87" s="724"/>
      <c r="D87" s="219"/>
      <c r="E87" s="259"/>
      <c r="F87" s="260"/>
      <c r="G87" s="260"/>
      <c r="H87" s="260"/>
      <c r="I87" s="260"/>
      <c r="J87" s="260"/>
      <c r="K87" s="260"/>
      <c r="L87" s="260"/>
      <c r="M87" s="260"/>
      <c r="N87" s="260"/>
      <c r="O87" s="261"/>
      <c r="P87" s="261"/>
      <c r="Q87" s="261"/>
      <c r="R87" s="262"/>
      <c r="S87" s="261"/>
      <c r="T87" s="261"/>
      <c r="U87" s="263"/>
    </row>
    <row r="88" spans="1:26" ht="24.75" customHeight="1">
      <c r="A88" s="197">
        <v>57</v>
      </c>
      <c r="B88" s="212" t="s">
        <v>48</v>
      </c>
      <c r="C88" s="212" t="s">
        <v>275</v>
      </c>
      <c r="D88" s="197" t="s">
        <v>240</v>
      </c>
      <c r="E88" s="227" t="s">
        <v>254</v>
      </c>
      <c r="F88" s="197">
        <v>1</v>
      </c>
      <c r="G88" s="197">
        <v>1</v>
      </c>
      <c r="H88" s="213">
        <v>345960</v>
      </c>
      <c r="I88" s="213">
        <v>1</v>
      </c>
      <c r="J88" s="213">
        <v>1</v>
      </c>
      <c r="K88" s="214" t="s">
        <v>54</v>
      </c>
      <c r="L88" s="213" t="s">
        <v>6</v>
      </c>
      <c r="M88" s="213" t="s">
        <v>6</v>
      </c>
      <c r="N88" s="214" t="s">
        <v>6</v>
      </c>
      <c r="O88" s="189">
        <v>0</v>
      </c>
      <c r="P88" s="189">
        <v>11520</v>
      </c>
      <c r="Q88" s="189">
        <v>12240</v>
      </c>
      <c r="R88" s="191"/>
      <c r="S88" s="192">
        <v>0</v>
      </c>
      <c r="T88" s="192">
        <f>SUM( H88,P88)</f>
        <v>357480</v>
      </c>
      <c r="U88" s="193">
        <f>SUM(T88,Q88)</f>
        <v>369720</v>
      </c>
    </row>
    <row r="89" spans="1:26" s="5" customFormat="1" ht="24.75" customHeight="1">
      <c r="A89" s="197">
        <v>58</v>
      </c>
      <c r="B89" s="181" t="s">
        <v>207</v>
      </c>
      <c r="C89" s="180" t="s">
        <v>276</v>
      </c>
      <c r="D89" s="181" t="s">
        <v>6</v>
      </c>
      <c r="E89" s="182" t="s">
        <v>6</v>
      </c>
      <c r="F89" s="181">
        <v>1</v>
      </c>
      <c r="G89" s="181" t="s">
        <v>6</v>
      </c>
      <c r="H89" s="183">
        <v>0</v>
      </c>
      <c r="I89" s="184" t="s">
        <v>54</v>
      </c>
      <c r="J89" s="183">
        <v>1</v>
      </c>
      <c r="K89" s="184" t="s">
        <v>54</v>
      </c>
      <c r="L89" s="184" t="s">
        <v>205</v>
      </c>
      <c r="M89" s="183" t="s">
        <v>6</v>
      </c>
      <c r="N89" s="184" t="s">
        <v>6</v>
      </c>
      <c r="O89" s="185">
        <v>0</v>
      </c>
      <c r="P89" s="185">
        <v>0</v>
      </c>
      <c r="Q89" s="185">
        <v>0</v>
      </c>
      <c r="R89" s="186"/>
      <c r="S89" s="187">
        <v>0</v>
      </c>
      <c r="T89" s="187">
        <v>0</v>
      </c>
      <c r="U89" s="188">
        <v>0</v>
      </c>
    </row>
    <row r="90" spans="1:26" ht="24.95" customHeight="1">
      <c r="A90" s="196"/>
      <c r="B90" s="707" t="s">
        <v>98</v>
      </c>
      <c r="C90" s="708"/>
      <c r="D90" s="818"/>
      <c r="E90" s="819"/>
      <c r="F90" s="819"/>
      <c r="G90" s="819"/>
      <c r="H90" s="819"/>
      <c r="I90" s="819"/>
      <c r="J90" s="819"/>
      <c r="K90" s="819"/>
      <c r="L90" s="819"/>
      <c r="M90" s="819"/>
      <c r="N90" s="819"/>
      <c r="O90" s="819"/>
      <c r="P90" s="819"/>
      <c r="Q90" s="819"/>
      <c r="R90" s="819"/>
      <c r="S90" s="819"/>
      <c r="T90" s="819"/>
      <c r="U90" s="820"/>
      <c r="V90" s="2"/>
      <c r="W90" s="2"/>
    </row>
    <row r="91" spans="1:26" ht="22.5" customHeight="1">
      <c r="A91" s="197">
        <v>59</v>
      </c>
      <c r="B91" s="212" t="s">
        <v>118</v>
      </c>
      <c r="C91" s="212" t="s">
        <v>119</v>
      </c>
      <c r="D91" s="197" t="s">
        <v>6</v>
      </c>
      <c r="E91" s="245" t="s">
        <v>159</v>
      </c>
      <c r="F91" s="197">
        <v>1</v>
      </c>
      <c r="G91" s="197">
        <v>1</v>
      </c>
      <c r="H91" s="246">
        <v>204360</v>
      </c>
      <c r="I91" s="197">
        <v>1</v>
      </c>
      <c r="J91" s="197">
        <v>1</v>
      </c>
      <c r="K91" s="197">
        <v>1</v>
      </c>
      <c r="L91" s="184" t="s">
        <v>6</v>
      </c>
      <c r="M91" s="197" t="s">
        <v>6</v>
      </c>
      <c r="N91" s="197" t="s">
        <v>6</v>
      </c>
      <c r="O91" s="190">
        <v>0</v>
      </c>
      <c r="P91" s="190">
        <v>8280</v>
      </c>
      <c r="Q91" s="190">
        <v>8520</v>
      </c>
      <c r="R91" s="217"/>
      <c r="S91" s="192">
        <v>0</v>
      </c>
      <c r="T91" s="192">
        <f>SUM( H91,P91)</f>
        <v>212640</v>
      </c>
      <c r="U91" s="193">
        <f>SUM( T91,Q91)</f>
        <v>221160</v>
      </c>
    </row>
    <row r="92" spans="1:26" s="108" customFormat="1" ht="22.5" customHeight="1">
      <c r="A92" s="181"/>
      <c r="B92" s="297" t="s">
        <v>128</v>
      </c>
      <c r="C92" s="180"/>
      <c r="D92" s="181"/>
      <c r="E92" s="182"/>
      <c r="F92" s="184"/>
      <c r="G92" s="184"/>
      <c r="H92" s="20">
        <f>SUM(H91,H88,H79,H78,H59,H58,H52,H46,H45,H43,H40,H39,H38,H36,H35,H33,H26,H25,H24,H23,H21,H18,H17,H16,H13,H12,H11,H7,H6)</f>
        <v>7065450</v>
      </c>
      <c r="I92" s="186"/>
      <c r="J92" s="186"/>
      <c r="K92" s="186"/>
      <c r="L92" s="186">
        <f t="shared" ref="L92:O92" si="8">SUM( L91,L88,L86,L80,L79,L78,L59,L58,L52,L51,L49,L47,L46,L43,L41,L40,L39,L38,L36,L35,L33,L26,L25,L24,L23,L21,L18,L17,L16,L15,L14,L13,L12,L11,L9,L7,L6)</f>
        <v>0</v>
      </c>
      <c r="M92" s="186">
        <f t="shared" si="8"/>
        <v>0</v>
      </c>
      <c r="N92" s="186">
        <f t="shared" si="8"/>
        <v>0</v>
      </c>
      <c r="O92" s="186">
        <f t="shared" si="8"/>
        <v>0</v>
      </c>
      <c r="P92" s="186"/>
      <c r="Q92" s="186"/>
      <c r="R92" s="186"/>
      <c r="S92" s="186">
        <v>0</v>
      </c>
      <c r="T92" s="20">
        <f>SUM( T88,T86,T80,T79,T78,T59,T58,T52,T51,T49,T47,T46,T45,T43,T41,T40,T39,T38,T37,T36,T35,T33,T26,T25,T24,T23,T21,T20,T18,T17,T16,T15,T14,T13,T12,T11,T9,T7,T6)</f>
        <v>9773510</v>
      </c>
      <c r="U92" s="20">
        <f>SUM( U88,U86,U80,U79,U78,U59,U58,U52,U51,U49,U47,U46,U45,U43,U41,U40,U39,U38,U37,U36,U35,U33,U26,U25,U24,U23,U21,U20,U18,U17,U16,U15,U14,U13,U12,U11,U9,U7,U6)</f>
        <v>10817270</v>
      </c>
    </row>
    <row r="93" spans="1:26" ht="19.5" customHeight="1">
      <c r="A93" s="197"/>
      <c r="B93" s="799" t="s">
        <v>180</v>
      </c>
      <c r="C93" s="800"/>
      <c r="D93" s="183">
        <v>8367443</v>
      </c>
      <c r="E93" s="197"/>
      <c r="F93" s="181"/>
      <c r="G93" s="181"/>
      <c r="H93" s="298"/>
      <c r="I93" s="298"/>
      <c r="J93" s="298"/>
      <c r="K93" s="298"/>
      <c r="L93" s="298"/>
      <c r="M93" s="298"/>
      <c r="N93" s="298"/>
      <c r="O93" s="299"/>
      <c r="P93" s="299"/>
      <c r="Q93" s="299"/>
      <c r="R93" s="276"/>
      <c r="S93" s="185"/>
      <c r="T93" s="20">
        <v>1673488.6</v>
      </c>
      <c r="U93" s="19">
        <v>1673489</v>
      </c>
    </row>
    <row r="94" spans="1:26" ht="19.5" customHeight="1">
      <c r="A94" s="29"/>
      <c r="B94" s="785" t="s">
        <v>181</v>
      </c>
      <c r="C94" s="786"/>
      <c r="D94" s="29"/>
      <c r="E94" s="29"/>
      <c r="F94" s="65"/>
      <c r="G94" s="65"/>
      <c r="H94" s="91"/>
      <c r="I94" s="91"/>
      <c r="J94" s="91"/>
      <c r="K94" s="91"/>
      <c r="L94" s="91"/>
      <c r="M94" s="91"/>
      <c r="N94" s="91"/>
      <c r="O94" s="66"/>
      <c r="P94" s="66"/>
      <c r="Q94" s="66"/>
      <c r="R94" s="86"/>
      <c r="S94" s="19"/>
      <c r="T94" s="20">
        <f>SUM(T93,T92)</f>
        <v>11446998.6</v>
      </c>
      <c r="U94" s="20">
        <f>SUM(U93,U92)</f>
        <v>12490759</v>
      </c>
    </row>
    <row r="95" spans="1:26" s="5" customFormat="1" ht="18.75" customHeight="1">
      <c r="A95" s="8"/>
      <c r="B95" s="787" t="s">
        <v>182</v>
      </c>
      <c r="C95" s="788"/>
      <c r="D95" s="8"/>
      <c r="E95" s="8"/>
      <c r="F95" s="10"/>
      <c r="G95" s="10"/>
      <c r="H95" s="13"/>
      <c r="I95" s="13"/>
      <c r="J95" s="13"/>
      <c r="K95" s="13"/>
      <c r="L95" s="10"/>
      <c r="M95" s="10"/>
      <c r="N95" s="10"/>
      <c r="O95" s="27"/>
      <c r="P95" s="27"/>
      <c r="Q95" s="27"/>
      <c r="R95" s="16"/>
      <c r="S95" s="26"/>
      <c r="T95" s="26" t="s">
        <v>291</v>
      </c>
      <c r="U95" s="26" t="s">
        <v>292</v>
      </c>
    </row>
    <row r="96" spans="1:26" ht="24.95" customHeight="1">
      <c r="A96" s="92" t="s">
        <v>162</v>
      </c>
      <c r="B96" s="169"/>
      <c r="C96" s="93" t="s">
        <v>9</v>
      </c>
      <c r="D96" s="94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95"/>
      <c r="P96" s="95"/>
      <c r="Q96" s="95"/>
      <c r="R96" s="96"/>
      <c r="S96" s="95"/>
      <c r="T96" s="95"/>
      <c r="U96" s="95"/>
    </row>
    <row r="97" spans="1:21" ht="24.95" customHeight="1">
      <c r="A97" s="168"/>
      <c r="B97" s="97" t="s">
        <v>10</v>
      </c>
      <c r="C97" s="97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95"/>
      <c r="P97" s="95"/>
      <c r="Q97" s="95"/>
      <c r="R97" s="96"/>
      <c r="S97" s="95"/>
      <c r="T97" s="95"/>
      <c r="U97" s="95" t="s">
        <v>51</v>
      </c>
    </row>
    <row r="98" spans="1:21" ht="24.95" customHeight="1">
      <c r="A98" s="168"/>
      <c r="B98" s="97" t="s">
        <v>57</v>
      </c>
      <c r="C98" s="97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95"/>
      <c r="P98" s="95"/>
      <c r="Q98" s="95"/>
      <c r="R98" s="96"/>
      <c r="S98" s="95"/>
      <c r="T98" s="95"/>
      <c r="U98" s="98"/>
    </row>
    <row r="99" spans="1:21" ht="24.95" customHeight="1">
      <c r="A99" s="168"/>
      <c r="B99" s="97" t="s">
        <v>176</v>
      </c>
      <c r="C99" s="97"/>
      <c r="D99" s="168"/>
      <c r="E99" s="821" t="s">
        <v>220</v>
      </c>
      <c r="F99" s="821"/>
      <c r="G99" s="821"/>
      <c r="H99" s="821"/>
      <c r="I99" s="821"/>
      <c r="J99" s="821"/>
      <c r="K99" s="821"/>
      <c r="L99" s="821"/>
      <c r="M99" s="821"/>
      <c r="N99" s="821"/>
      <c r="O99" s="95"/>
      <c r="P99" s="95"/>
      <c r="Q99" s="95"/>
      <c r="R99" s="96"/>
      <c r="S99" s="95"/>
      <c r="T99" s="95"/>
      <c r="U99" s="95"/>
    </row>
    <row r="100" spans="1:21" ht="24.95" customHeight="1">
      <c r="A100" s="168"/>
      <c r="B100" s="97" t="s">
        <v>11</v>
      </c>
      <c r="C100" s="97"/>
      <c r="D100" s="168"/>
      <c r="E100" s="821" t="s">
        <v>221</v>
      </c>
      <c r="F100" s="821"/>
      <c r="G100" s="821"/>
      <c r="H100" s="821"/>
      <c r="I100" s="821"/>
      <c r="J100" s="821"/>
      <c r="K100" s="821"/>
      <c r="L100" s="821"/>
      <c r="M100" s="821"/>
      <c r="N100" s="821"/>
      <c r="O100" s="95"/>
      <c r="P100" s="95"/>
      <c r="Q100" s="95"/>
      <c r="R100" s="96"/>
      <c r="S100" s="95"/>
      <c r="T100" s="95"/>
      <c r="U100" s="95"/>
    </row>
    <row r="101" spans="1:21" ht="24.95" customHeight="1">
      <c r="A101" s="168"/>
      <c r="B101" s="789" t="s">
        <v>177</v>
      </c>
      <c r="C101" s="789"/>
      <c r="D101" s="789"/>
      <c r="E101" s="821" t="s">
        <v>34</v>
      </c>
      <c r="F101" s="821"/>
      <c r="G101" s="821"/>
      <c r="H101" s="821"/>
      <c r="I101" s="821"/>
      <c r="J101" s="821"/>
      <c r="K101" s="821"/>
      <c r="L101" s="821"/>
      <c r="M101" s="821"/>
      <c r="N101" s="821"/>
      <c r="O101" s="95"/>
      <c r="P101" s="95"/>
      <c r="Q101" s="95" t="s">
        <v>34</v>
      </c>
      <c r="R101" s="96"/>
      <c r="S101" s="95"/>
      <c r="T101" s="95"/>
      <c r="U101" s="95"/>
    </row>
    <row r="102" spans="1:21" ht="24.95" customHeight="1">
      <c r="A102" s="168"/>
      <c r="B102" s="97" t="s">
        <v>178</v>
      </c>
      <c r="C102" s="97"/>
      <c r="D102" s="168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95"/>
      <c r="P102" s="95" t="s">
        <v>34</v>
      </c>
      <c r="Q102" s="95"/>
      <c r="R102" s="96"/>
      <c r="S102" s="95"/>
      <c r="T102" s="95"/>
      <c r="U102" s="95"/>
    </row>
    <row r="103" spans="1:21" ht="24.95" customHeight="1">
      <c r="A103" s="168"/>
      <c r="B103" s="97" t="s">
        <v>179</v>
      </c>
      <c r="C103" s="97"/>
      <c r="D103" s="168"/>
      <c r="E103" s="168"/>
      <c r="F103" s="168"/>
      <c r="G103" s="168"/>
      <c r="H103" s="168"/>
      <c r="I103" s="168"/>
      <c r="J103" s="168"/>
      <c r="K103" s="168"/>
      <c r="L103" s="168"/>
      <c r="M103" s="168"/>
      <c r="N103" s="168"/>
      <c r="O103" s="95"/>
      <c r="P103" s="95"/>
      <c r="Q103" s="95"/>
      <c r="R103" s="96"/>
      <c r="S103" s="95"/>
      <c r="T103" s="95"/>
      <c r="U103" s="95"/>
    </row>
    <row r="104" spans="1:21" ht="24.95" customHeight="1">
      <c r="A104" s="168"/>
      <c r="B104" s="97"/>
      <c r="C104" s="97"/>
      <c r="D104" s="168"/>
      <c r="E104" s="168"/>
      <c r="F104" s="168"/>
      <c r="G104" s="168"/>
      <c r="H104" s="822" t="s">
        <v>37</v>
      </c>
      <c r="I104" s="822"/>
      <c r="J104" s="822"/>
      <c r="K104" s="822"/>
      <c r="L104" s="822"/>
      <c r="M104" s="168"/>
      <c r="N104" s="168"/>
      <c r="O104" s="95"/>
      <c r="P104" s="95"/>
      <c r="Q104" s="95"/>
      <c r="R104" s="96"/>
      <c r="S104" s="95"/>
      <c r="T104" s="95"/>
      <c r="U104" s="95"/>
    </row>
    <row r="105" spans="1:21" ht="24.95" customHeight="1">
      <c r="A105" s="168"/>
      <c r="B105" s="168"/>
      <c r="C105" s="99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95"/>
      <c r="P105" s="95"/>
      <c r="Q105" s="95"/>
      <c r="R105" s="96"/>
      <c r="S105" s="95"/>
      <c r="T105" s="95"/>
      <c r="U105" s="95"/>
    </row>
    <row r="106" spans="1:21" ht="23.25" customHeight="1">
      <c r="A106" s="168"/>
      <c r="B106" s="168"/>
      <c r="C106" s="791" t="s">
        <v>143</v>
      </c>
      <c r="D106" s="791"/>
      <c r="E106" s="168"/>
      <c r="F106" s="168"/>
      <c r="G106" s="782" t="s">
        <v>142</v>
      </c>
      <c r="H106" s="782"/>
      <c r="I106" s="782"/>
      <c r="J106" s="782"/>
      <c r="K106" s="782"/>
      <c r="L106" s="782"/>
      <c r="M106" s="782"/>
      <c r="N106" s="168"/>
      <c r="O106" s="97" t="s">
        <v>164</v>
      </c>
      <c r="P106" s="97"/>
      <c r="Q106" s="97"/>
      <c r="R106" s="97"/>
      <c r="S106" s="97"/>
      <c r="T106" s="95"/>
      <c r="U106" s="95"/>
    </row>
    <row r="107" spans="1:21" ht="24" customHeight="1">
      <c r="A107" s="168"/>
      <c r="B107" s="168"/>
      <c r="C107" s="791" t="s">
        <v>129</v>
      </c>
      <c r="D107" s="791"/>
      <c r="E107" s="168"/>
      <c r="F107" s="168"/>
      <c r="G107" s="782" t="s">
        <v>165</v>
      </c>
      <c r="H107" s="782"/>
      <c r="I107" s="782"/>
      <c r="J107" s="782"/>
      <c r="K107" s="782"/>
      <c r="L107" s="782"/>
      <c r="M107" s="782"/>
      <c r="N107" s="168"/>
      <c r="O107" s="97" t="s">
        <v>52</v>
      </c>
      <c r="P107" s="97"/>
      <c r="Q107" s="97"/>
      <c r="R107" s="97"/>
      <c r="S107" s="97"/>
      <c r="T107" s="95"/>
      <c r="U107" s="95"/>
    </row>
    <row r="108" spans="1:21" ht="24.95" customHeight="1">
      <c r="A108" s="100"/>
      <c r="B108" s="100"/>
      <c r="C108" s="101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2"/>
      <c r="P108" s="102"/>
      <c r="Q108" s="102"/>
      <c r="R108" s="103"/>
      <c r="S108" s="102"/>
      <c r="T108" s="102"/>
      <c r="U108" s="102"/>
    </row>
    <row r="109" spans="1:21" ht="24.95" customHeight="1">
      <c r="A109" s="104"/>
      <c r="B109" s="104"/>
      <c r="C109" s="105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6"/>
      <c r="P109" s="106"/>
      <c r="Q109" s="106"/>
      <c r="R109" s="107"/>
      <c r="S109" s="106"/>
      <c r="T109" s="106"/>
      <c r="U109" s="106"/>
    </row>
  </sheetData>
  <mergeCells count="100">
    <mergeCell ref="B10:C10"/>
    <mergeCell ref="A2:U2"/>
    <mergeCell ref="A3:A5"/>
    <mergeCell ref="B3:B5"/>
    <mergeCell ref="C3:C5"/>
    <mergeCell ref="D3:D5"/>
    <mergeCell ref="E3:E5"/>
    <mergeCell ref="F3:F5"/>
    <mergeCell ref="G3:H3"/>
    <mergeCell ref="I3:K4"/>
    <mergeCell ref="L3:N4"/>
    <mergeCell ref="O3:Q4"/>
    <mergeCell ref="S3:U4"/>
    <mergeCell ref="G4:G5"/>
    <mergeCell ref="H4:H5"/>
    <mergeCell ref="B8:C8"/>
    <mergeCell ref="B19:C19"/>
    <mergeCell ref="B22:C22"/>
    <mergeCell ref="A28:U28"/>
    <mergeCell ref="A29:A31"/>
    <mergeCell ref="B29:B31"/>
    <mergeCell ref="C29:C31"/>
    <mergeCell ref="D29:D31"/>
    <mergeCell ref="E29:E31"/>
    <mergeCell ref="F29:F31"/>
    <mergeCell ref="G29:H29"/>
    <mergeCell ref="I29:K30"/>
    <mergeCell ref="L29:N30"/>
    <mergeCell ref="O29:Q30"/>
    <mergeCell ref="S29:U30"/>
    <mergeCell ref="G30:G31"/>
    <mergeCell ref="H30:H31"/>
    <mergeCell ref="A54:A56"/>
    <mergeCell ref="B54:B56"/>
    <mergeCell ref="C54:C56"/>
    <mergeCell ref="D54:D56"/>
    <mergeCell ref="E54:E56"/>
    <mergeCell ref="F54:F56"/>
    <mergeCell ref="B32:C32"/>
    <mergeCell ref="B34:U34"/>
    <mergeCell ref="B42:C42"/>
    <mergeCell ref="B44:C44"/>
    <mergeCell ref="B48:C48"/>
    <mergeCell ref="B50:C50"/>
    <mergeCell ref="B57:C57"/>
    <mergeCell ref="O60:U60"/>
    <mergeCell ref="O61:U61"/>
    <mergeCell ref="O62:U62"/>
    <mergeCell ref="O63:U63"/>
    <mergeCell ref="O64:U64"/>
    <mergeCell ref="G54:H54"/>
    <mergeCell ref="I54:K55"/>
    <mergeCell ref="L54:N55"/>
    <mergeCell ref="O54:Q55"/>
    <mergeCell ref="S54:U55"/>
    <mergeCell ref="G55:G56"/>
    <mergeCell ref="H55:H56"/>
    <mergeCell ref="O75:U75"/>
    <mergeCell ref="O65:U65"/>
    <mergeCell ref="O66:U66"/>
    <mergeCell ref="B67:C67"/>
    <mergeCell ref="D67:U67"/>
    <mergeCell ref="O68:U68"/>
    <mergeCell ref="O69:U69"/>
    <mergeCell ref="O70:U70"/>
    <mergeCell ref="O71:U71"/>
    <mergeCell ref="O72:U72"/>
    <mergeCell ref="O73:U73"/>
    <mergeCell ref="O74:U74"/>
    <mergeCell ref="O76:U76"/>
    <mergeCell ref="B77:C77"/>
    <mergeCell ref="A82:A84"/>
    <mergeCell ref="B82:B84"/>
    <mergeCell ref="C82:C84"/>
    <mergeCell ref="D82:D84"/>
    <mergeCell ref="E82:E84"/>
    <mergeCell ref="F82:F84"/>
    <mergeCell ref="G82:H82"/>
    <mergeCell ref="I82:K83"/>
    <mergeCell ref="B95:C95"/>
    <mergeCell ref="L82:N83"/>
    <mergeCell ref="O82:Q83"/>
    <mergeCell ref="S82:U83"/>
    <mergeCell ref="G83:G84"/>
    <mergeCell ref="H83:H84"/>
    <mergeCell ref="B85:C85"/>
    <mergeCell ref="B87:C87"/>
    <mergeCell ref="B90:C90"/>
    <mergeCell ref="D90:U90"/>
    <mergeCell ref="B93:C93"/>
    <mergeCell ref="B94:C94"/>
    <mergeCell ref="C107:D107"/>
    <mergeCell ref="G107:M107"/>
    <mergeCell ref="E99:N99"/>
    <mergeCell ref="E100:N100"/>
    <mergeCell ref="B101:D101"/>
    <mergeCell ref="E101:N101"/>
    <mergeCell ref="H104:L104"/>
    <mergeCell ref="C106:D106"/>
    <mergeCell ref="G106:M106"/>
  </mergeCells>
  <pageMargins left="0.23" right="0.3" top="0.74803149606299213" bottom="0.74803149606299213" header="0.31496062992125984" footer="0.31496062992125984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Z109"/>
  <sheetViews>
    <sheetView topLeftCell="A7" zoomScaleSheetLayoutView="100" workbookViewId="0">
      <selection activeCell="O72" sqref="O72:U72"/>
    </sheetView>
  </sheetViews>
  <sheetFormatPr defaultRowHeight="24.95" customHeight="1"/>
  <cols>
    <col min="1" max="1" width="3.85546875" style="7" customWidth="1"/>
    <col min="2" max="2" width="19.28515625" style="7" customWidth="1"/>
    <col min="3" max="3" width="20" style="1" customWidth="1"/>
    <col min="4" max="4" width="13.85546875" style="7" customWidth="1"/>
    <col min="5" max="5" width="8.42578125" style="7" customWidth="1"/>
    <col min="6" max="6" width="6" style="7" customWidth="1"/>
    <col min="7" max="7" width="5.140625" style="7" customWidth="1"/>
    <col min="8" max="8" width="11.140625" style="7" bestFit="1" customWidth="1"/>
    <col min="9" max="9" width="5.85546875" style="7" customWidth="1"/>
    <col min="10" max="10" width="5" style="7" customWidth="1"/>
    <col min="11" max="11" width="5" style="7" bestFit="1" customWidth="1"/>
    <col min="12" max="12" width="4.85546875" style="7" customWidth="1"/>
    <col min="13" max="13" width="5" style="7" bestFit="1" customWidth="1"/>
    <col min="14" max="14" width="5" style="7" customWidth="1"/>
    <col min="15" max="15" width="10.42578125" style="21" customWidth="1"/>
    <col min="16" max="16" width="11" style="21" bestFit="1" customWidth="1"/>
    <col min="17" max="17" width="9.140625" style="21" customWidth="1"/>
    <col min="18" max="18" width="9" style="22" hidden="1" customWidth="1"/>
    <col min="19" max="20" width="12.42578125" style="21" bestFit="1" customWidth="1"/>
    <col min="21" max="21" width="12.5703125" style="21" customWidth="1"/>
    <col min="22" max="22" width="12.85546875" style="1" customWidth="1"/>
    <col min="23" max="16384" width="9.140625" style="1"/>
  </cols>
  <sheetData>
    <row r="2" spans="1:21" s="3" customFormat="1" ht="27.75" customHeight="1">
      <c r="A2" s="888" t="s">
        <v>213</v>
      </c>
      <c r="B2" s="888"/>
      <c r="C2" s="888"/>
      <c r="D2" s="888"/>
      <c r="E2" s="888"/>
      <c r="F2" s="888"/>
      <c r="G2" s="888"/>
      <c r="H2" s="888"/>
      <c r="I2" s="888"/>
      <c r="J2" s="888"/>
      <c r="K2" s="888"/>
      <c r="L2" s="888"/>
      <c r="M2" s="888"/>
      <c r="N2" s="888"/>
      <c r="O2" s="888"/>
      <c r="P2" s="888"/>
      <c r="Q2" s="888"/>
      <c r="R2" s="888"/>
      <c r="S2" s="888"/>
      <c r="T2" s="888"/>
      <c r="U2" s="888"/>
    </row>
    <row r="3" spans="1:21" s="7" customFormat="1" ht="27.75" customHeight="1">
      <c r="A3" s="889" t="s">
        <v>0</v>
      </c>
      <c r="B3" s="889" t="s">
        <v>13</v>
      </c>
      <c r="C3" s="889" t="s">
        <v>1</v>
      </c>
      <c r="D3" s="889" t="s">
        <v>69</v>
      </c>
      <c r="E3" s="886" t="s">
        <v>65</v>
      </c>
      <c r="F3" s="868" t="s">
        <v>66</v>
      </c>
      <c r="G3" s="893" t="s">
        <v>22</v>
      </c>
      <c r="H3" s="894"/>
      <c r="I3" s="895" t="s">
        <v>192</v>
      </c>
      <c r="J3" s="896"/>
      <c r="K3" s="897"/>
      <c r="L3" s="901" t="s">
        <v>67</v>
      </c>
      <c r="M3" s="902"/>
      <c r="N3" s="903"/>
      <c r="O3" s="880" t="s">
        <v>144</v>
      </c>
      <c r="P3" s="881"/>
      <c r="Q3" s="882"/>
      <c r="R3" s="115"/>
      <c r="S3" s="880" t="s">
        <v>3</v>
      </c>
      <c r="T3" s="881"/>
      <c r="U3" s="882"/>
    </row>
    <row r="4" spans="1:21" s="7" customFormat="1" ht="21" customHeight="1">
      <c r="A4" s="890"/>
      <c r="B4" s="890"/>
      <c r="C4" s="890"/>
      <c r="D4" s="890"/>
      <c r="E4" s="892"/>
      <c r="F4" s="873"/>
      <c r="G4" s="886" t="s">
        <v>4</v>
      </c>
      <c r="H4" s="886" t="s">
        <v>23</v>
      </c>
      <c r="I4" s="898"/>
      <c r="J4" s="899"/>
      <c r="K4" s="900"/>
      <c r="L4" s="904"/>
      <c r="M4" s="905"/>
      <c r="N4" s="906"/>
      <c r="O4" s="883"/>
      <c r="P4" s="884"/>
      <c r="Q4" s="885"/>
      <c r="R4" s="115"/>
      <c r="S4" s="883"/>
      <c r="T4" s="884"/>
      <c r="U4" s="885"/>
    </row>
    <row r="5" spans="1:21" s="7" customFormat="1" ht="24.95" customHeight="1">
      <c r="A5" s="891"/>
      <c r="B5" s="891"/>
      <c r="C5" s="891"/>
      <c r="D5" s="891"/>
      <c r="E5" s="887"/>
      <c r="F5" s="869"/>
      <c r="G5" s="887"/>
      <c r="H5" s="887"/>
      <c r="I5" s="116">
        <v>2558</v>
      </c>
      <c r="J5" s="116">
        <v>2559</v>
      </c>
      <c r="K5" s="116">
        <v>2560</v>
      </c>
      <c r="L5" s="116">
        <v>2558</v>
      </c>
      <c r="M5" s="116">
        <v>2559</v>
      </c>
      <c r="N5" s="116">
        <v>2560</v>
      </c>
      <c r="O5" s="115">
        <v>2558</v>
      </c>
      <c r="P5" s="115">
        <v>2559</v>
      </c>
      <c r="Q5" s="115">
        <v>2560</v>
      </c>
      <c r="R5" s="115">
        <v>2554</v>
      </c>
      <c r="S5" s="115">
        <v>2558</v>
      </c>
      <c r="T5" s="115">
        <v>2559</v>
      </c>
      <c r="U5" s="115">
        <v>2560</v>
      </c>
    </row>
    <row r="6" spans="1:21" ht="24.95" customHeight="1">
      <c r="A6" s="29">
        <v>1</v>
      </c>
      <c r="B6" s="30" t="s">
        <v>50</v>
      </c>
      <c r="C6" s="30" t="s">
        <v>32</v>
      </c>
      <c r="D6" s="31" t="s">
        <v>134</v>
      </c>
      <c r="E6" s="31">
        <v>8</v>
      </c>
      <c r="F6" s="31">
        <v>1</v>
      </c>
      <c r="G6" s="31">
        <v>1</v>
      </c>
      <c r="H6" s="32">
        <v>547560</v>
      </c>
      <c r="I6" s="33">
        <v>1</v>
      </c>
      <c r="J6" s="34" t="s">
        <v>54</v>
      </c>
      <c r="K6" s="33">
        <v>1</v>
      </c>
      <c r="L6" s="31" t="s">
        <v>6</v>
      </c>
      <c r="M6" s="147" t="s">
        <v>6</v>
      </c>
      <c r="N6" s="31" t="s">
        <v>6</v>
      </c>
      <c r="O6" s="35" t="s">
        <v>6</v>
      </c>
      <c r="P6" s="36">
        <v>15960</v>
      </c>
      <c r="Q6" s="35">
        <v>16440</v>
      </c>
      <c r="R6" s="37"/>
      <c r="S6" s="38">
        <v>0</v>
      </c>
      <c r="T6" s="38">
        <f>SUM(H6,P6)</f>
        <v>563520</v>
      </c>
      <c r="U6" s="39">
        <f>SUM(  T6,Q6)</f>
        <v>579960</v>
      </c>
    </row>
    <row r="7" spans="1:21" ht="24.95" customHeight="1">
      <c r="A7" s="29">
        <v>2</v>
      </c>
      <c r="B7" s="40" t="s">
        <v>31</v>
      </c>
      <c r="C7" s="137" t="s">
        <v>190</v>
      </c>
      <c r="D7" s="8" t="s">
        <v>59</v>
      </c>
      <c r="E7" s="8">
        <v>7</v>
      </c>
      <c r="F7" s="8">
        <v>1</v>
      </c>
      <c r="G7" s="8">
        <v>1</v>
      </c>
      <c r="H7" s="113">
        <v>359520</v>
      </c>
      <c r="I7" s="8">
        <v>1</v>
      </c>
      <c r="J7" s="138" t="s">
        <v>54</v>
      </c>
      <c r="K7" s="8">
        <v>1</v>
      </c>
      <c r="L7" s="138" t="s">
        <v>38</v>
      </c>
      <c r="M7" s="139" t="s">
        <v>6</v>
      </c>
      <c r="N7" s="8" t="s">
        <v>6</v>
      </c>
      <c r="O7" s="140">
        <v>0</v>
      </c>
      <c r="P7" s="141">
        <v>12240</v>
      </c>
      <c r="Q7" s="140">
        <v>12960</v>
      </c>
      <c r="R7" s="142"/>
      <c r="S7" s="143">
        <v>0</v>
      </c>
      <c r="T7" s="143">
        <f>SUM(  P7,H7)</f>
        <v>371760</v>
      </c>
      <c r="U7" s="39">
        <f>SUM(  T7,Q7)</f>
        <v>384720</v>
      </c>
    </row>
    <row r="8" spans="1:21" ht="24.95" customHeight="1">
      <c r="A8" s="29"/>
      <c r="B8" s="826" t="s">
        <v>163</v>
      </c>
      <c r="C8" s="827"/>
      <c r="D8" s="45"/>
      <c r="E8" s="46"/>
      <c r="F8" s="47"/>
      <c r="G8" s="47"/>
      <c r="H8" s="47"/>
      <c r="I8" s="47"/>
      <c r="J8" s="47"/>
      <c r="K8" s="47"/>
      <c r="L8" s="47"/>
      <c r="M8" s="47"/>
      <c r="N8" s="47"/>
      <c r="O8" s="48"/>
      <c r="P8" s="48"/>
      <c r="Q8" s="48"/>
      <c r="R8" s="49"/>
      <c r="S8" s="48"/>
      <c r="T8" s="48"/>
      <c r="U8" s="50"/>
    </row>
    <row r="9" spans="1:21" ht="24.95" customHeight="1">
      <c r="A9" s="29">
        <v>3</v>
      </c>
      <c r="B9" s="40" t="s">
        <v>135</v>
      </c>
      <c r="C9" s="30" t="s">
        <v>160</v>
      </c>
      <c r="D9" s="29" t="s">
        <v>133</v>
      </c>
      <c r="E9" s="51" t="s">
        <v>18</v>
      </c>
      <c r="F9" s="29">
        <v>1</v>
      </c>
      <c r="G9" s="29">
        <v>1</v>
      </c>
      <c r="H9" s="41">
        <v>190080</v>
      </c>
      <c r="I9" s="33">
        <v>1</v>
      </c>
      <c r="J9" s="34" t="s">
        <v>54</v>
      </c>
      <c r="K9" s="33">
        <v>1</v>
      </c>
      <c r="L9" s="29" t="s">
        <v>6</v>
      </c>
      <c r="M9" s="42" t="s">
        <v>6</v>
      </c>
      <c r="N9" s="29" t="s">
        <v>6</v>
      </c>
      <c r="O9" s="52">
        <v>0</v>
      </c>
      <c r="P9" s="52">
        <v>7320</v>
      </c>
      <c r="Q9" s="43">
        <v>7560</v>
      </c>
      <c r="R9" s="44"/>
      <c r="S9" s="38">
        <v>0</v>
      </c>
      <c r="T9" s="38">
        <f>SUM(  P9,H9)</f>
        <v>197400</v>
      </c>
      <c r="U9" s="39">
        <f>SUM(  T9,Q9)</f>
        <v>204960</v>
      </c>
    </row>
    <row r="10" spans="1:21" ht="24.95" customHeight="1">
      <c r="A10" s="29"/>
      <c r="B10" s="826" t="s">
        <v>5</v>
      </c>
      <c r="C10" s="827"/>
      <c r="D10" s="45"/>
      <c r="E10" s="46"/>
      <c r="F10" s="47"/>
      <c r="G10" s="47"/>
      <c r="H10" s="47"/>
      <c r="I10" s="47"/>
      <c r="J10" s="47"/>
      <c r="K10" s="47"/>
      <c r="L10" s="47"/>
      <c r="M10" s="47"/>
      <c r="N10" s="47"/>
      <c r="O10" s="48"/>
      <c r="P10" s="48"/>
      <c r="Q10" s="48"/>
      <c r="R10" s="49"/>
      <c r="S10" s="48"/>
      <c r="T10" s="48"/>
      <c r="U10" s="50"/>
    </row>
    <row r="11" spans="1:21" ht="24.95" customHeight="1">
      <c r="A11" s="29">
        <v>4</v>
      </c>
      <c r="B11" s="40" t="s">
        <v>14</v>
      </c>
      <c r="C11" s="40" t="s">
        <v>53</v>
      </c>
      <c r="D11" s="29" t="s">
        <v>132</v>
      </c>
      <c r="E11" s="53">
        <v>6</v>
      </c>
      <c r="F11" s="29">
        <v>1</v>
      </c>
      <c r="G11" s="29">
        <v>1</v>
      </c>
      <c r="H11" s="41">
        <v>301440</v>
      </c>
      <c r="I11" s="54">
        <v>1</v>
      </c>
      <c r="J11" s="42" t="s">
        <v>54</v>
      </c>
      <c r="K11" s="54">
        <v>1</v>
      </c>
      <c r="L11" s="29" t="s">
        <v>6</v>
      </c>
      <c r="M11" s="42" t="s">
        <v>6</v>
      </c>
      <c r="N11" s="29" t="s">
        <v>6</v>
      </c>
      <c r="O11" s="52">
        <v>0</v>
      </c>
      <c r="P11" s="52">
        <v>10440</v>
      </c>
      <c r="Q11" s="43">
        <v>10560</v>
      </c>
      <c r="R11" s="44"/>
      <c r="S11" s="38">
        <v>0</v>
      </c>
      <c r="T11" s="38">
        <f>SUM(  P11,H11)</f>
        <v>311880</v>
      </c>
      <c r="U11" s="39">
        <f>SUM(  T11,Q11)</f>
        <v>322440</v>
      </c>
    </row>
    <row r="12" spans="1:21" ht="24.95" customHeight="1">
      <c r="A12" s="29">
        <v>5</v>
      </c>
      <c r="B12" s="40" t="s">
        <v>56</v>
      </c>
      <c r="C12" s="40" t="s">
        <v>39</v>
      </c>
      <c r="D12" s="29" t="s">
        <v>70</v>
      </c>
      <c r="E12" s="53" t="s">
        <v>156</v>
      </c>
      <c r="F12" s="29">
        <v>1</v>
      </c>
      <c r="G12" s="29">
        <v>1</v>
      </c>
      <c r="H12" s="41">
        <v>249360</v>
      </c>
      <c r="I12" s="54">
        <v>1</v>
      </c>
      <c r="J12" s="42" t="s">
        <v>54</v>
      </c>
      <c r="K12" s="54">
        <v>1</v>
      </c>
      <c r="L12" s="29" t="s">
        <v>6</v>
      </c>
      <c r="M12" s="42" t="s">
        <v>6</v>
      </c>
      <c r="N12" s="29" t="s">
        <v>6</v>
      </c>
      <c r="O12" s="52">
        <v>0</v>
      </c>
      <c r="P12" s="52">
        <v>10080</v>
      </c>
      <c r="Q12" s="43">
        <v>10440</v>
      </c>
      <c r="R12" s="44"/>
      <c r="S12" s="38">
        <v>0</v>
      </c>
      <c r="T12" s="38">
        <f>SUM(  P12,H12)</f>
        <v>259440</v>
      </c>
      <c r="U12" s="39">
        <f>SUM(  T12,Q12)</f>
        <v>269880</v>
      </c>
    </row>
    <row r="13" spans="1:21" ht="24.95" customHeight="1">
      <c r="A13" s="29">
        <v>6</v>
      </c>
      <c r="B13" s="40" t="s">
        <v>193</v>
      </c>
      <c r="C13" s="55" t="s">
        <v>42</v>
      </c>
      <c r="D13" s="29" t="s">
        <v>60</v>
      </c>
      <c r="E13" s="51" t="s">
        <v>18</v>
      </c>
      <c r="F13" s="29">
        <v>1</v>
      </c>
      <c r="G13" s="29">
        <v>1</v>
      </c>
      <c r="H13" s="41">
        <v>308022</v>
      </c>
      <c r="I13" s="41">
        <v>1</v>
      </c>
      <c r="J13" s="41">
        <v>1</v>
      </c>
      <c r="K13" s="41">
        <v>1</v>
      </c>
      <c r="L13" s="42" t="s">
        <v>6</v>
      </c>
      <c r="M13" s="41" t="s">
        <v>6</v>
      </c>
      <c r="N13" s="41" t="s">
        <v>6</v>
      </c>
      <c r="O13" s="43">
        <v>0</v>
      </c>
      <c r="P13" s="43">
        <v>10080</v>
      </c>
      <c r="Q13" s="43">
        <v>10440</v>
      </c>
      <c r="R13" s="44"/>
      <c r="S13" s="38">
        <v>0</v>
      </c>
      <c r="T13" s="38">
        <f t="shared" ref="T13:T18" si="0">SUM(  P13,H13)</f>
        <v>318102</v>
      </c>
      <c r="U13" s="39">
        <f t="shared" ref="U13:U18" si="1">SUM(  T13,Q13)</f>
        <v>328542</v>
      </c>
    </row>
    <row r="14" spans="1:21" ht="25.5" customHeight="1">
      <c r="A14" s="29">
        <v>7</v>
      </c>
      <c r="B14" s="40" t="s">
        <v>101</v>
      </c>
      <c r="C14" s="56" t="s">
        <v>153</v>
      </c>
      <c r="D14" s="31" t="s">
        <v>71</v>
      </c>
      <c r="E14" s="51" t="s">
        <v>18</v>
      </c>
      <c r="F14" s="29">
        <v>1</v>
      </c>
      <c r="G14" s="29">
        <v>1</v>
      </c>
      <c r="H14" s="32">
        <v>190080</v>
      </c>
      <c r="I14" s="33">
        <v>1</v>
      </c>
      <c r="J14" s="34" t="s">
        <v>54</v>
      </c>
      <c r="K14" s="33">
        <v>1</v>
      </c>
      <c r="L14" s="29" t="s">
        <v>6</v>
      </c>
      <c r="M14" s="42" t="s">
        <v>6</v>
      </c>
      <c r="N14" s="29" t="s">
        <v>6</v>
      </c>
      <c r="O14" s="52">
        <v>0</v>
      </c>
      <c r="P14" s="52">
        <v>7320</v>
      </c>
      <c r="Q14" s="43">
        <v>7560</v>
      </c>
      <c r="R14" s="44"/>
      <c r="S14" s="38">
        <v>0</v>
      </c>
      <c r="T14" s="38">
        <f t="shared" si="0"/>
        <v>197400</v>
      </c>
      <c r="U14" s="39">
        <f t="shared" si="1"/>
        <v>204960</v>
      </c>
    </row>
    <row r="15" spans="1:21" ht="25.5" customHeight="1">
      <c r="A15" s="29">
        <v>8</v>
      </c>
      <c r="B15" s="40" t="s">
        <v>136</v>
      </c>
      <c r="C15" s="40" t="s">
        <v>111</v>
      </c>
      <c r="D15" s="29" t="s">
        <v>72</v>
      </c>
      <c r="E15" s="51" t="s">
        <v>18</v>
      </c>
      <c r="F15" s="29">
        <v>1</v>
      </c>
      <c r="G15" s="29">
        <v>1</v>
      </c>
      <c r="H15" s="41">
        <v>186480</v>
      </c>
      <c r="I15" s="29">
        <v>1</v>
      </c>
      <c r="J15" s="42" t="s">
        <v>54</v>
      </c>
      <c r="K15" s="29">
        <v>1</v>
      </c>
      <c r="L15" s="29" t="s">
        <v>6</v>
      </c>
      <c r="M15" s="42" t="s">
        <v>6</v>
      </c>
      <c r="N15" s="29" t="s">
        <v>6</v>
      </c>
      <c r="O15" s="52">
        <v>0</v>
      </c>
      <c r="P15" s="52">
        <v>7200</v>
      </c>
      <c r="Q15" s="43">
        <v>7440</v>
      </c>
      <c r="R15" s="44"/>
      <c r="S15" s="38">
        <v>0</v>
      </c>
      <c r="T15" s="38">
        <f t="shared" si="0"/>
        <v>193680</v>
      </c>
      <c r="U15" s="39">
        <f t="shared" si="1"/>
        <v>201120</v>
      </c>
    </row>
    <row r="16" spans="1:21" ht="24.95" customHeight="1">
      <c r="A16" s="29">
        <v>9</v>
      </c>
      <c r="B16" s="40" t="s">
        <v>40</v>
      </c>
      <c r="C16" s="30" t="s">
        <v>149</v>
      </c>
      <c r="D16" s="31" t="s">
        <v>73</v>
      </c>
      <c r="E16" s="42" t="s">
        <v>19</v>
      </c>
      <c r="F16" s="29">
        <v>1</v>
      </c>
      <c r="G16" s="29">
        <v>1</v>
      </c>
      <c r="H16" s="41">
        <v>196080</v>
      </c>
      <c r="I16" s="41">
        <v>1</v>
      </c>
      <c r="J16" s="41">
        <v>1</v>
      </c>
      <c r="K16" s="41">
        <v>1</v>
      </c>
      <c r="L16" s="42" t="s">
        <v>6</v>
      </c>
      <c r="M16" s="41" t="s">
        <v>6</v>
      </c>
      <c r="N16" s="41" t="s">
        <v>6</v>
      </c>
      <c r="O16" s="43">
        <v>0</v>
      </c>
      <c r="P16" s="43">
        <v>7440</v>
      </c>
      <c r="Q16" s="43">
        <v>7320</v>
      </c>
      <c r="R16" s="44"/>
      <c r="S16" s="38">
        <v>0</v>
      </c>
      <c r="T16" s="38">
        <f t="shared" si="0"/>
        <v>203520</v>
      </c>
      <c r="U16" s="39">
        <f t="shared" si="1"/>
        <v>210840</v>
      </c>
    </row>
    <row r="17" spans="1:21" ht="24.95" customHeight="1">
      <c r="A17" s="29">
        <v>10</v>
      </c>
      <c r="B17" s="40" t="s">
        <v>137</v>
      </c>
      <c r="C17" s="59" t="s">
        <v>145</v>
      </c>
      <c r="D17" s="29" t="s">
        <v>74</v>
      </c>
      <c r="E17" s="42" t="s">
        <v>19</v>
      </c>
      <c r="F17" s="123">
        <v>1</v>
      </c>
      <c r="G17" s="123">
        <v>1</v>
      </c>
      <c r="H17" s="60">
        <v>159420</v>
      </c>
      <c r="I17" s="61" t="s">
        <v>54</v>
      </c>
      <c r="J17" s="123">
        <v>1</v>
      </c>
      <c r="K17" s="61" t="s">
        <v>54</v>
      </c>
      <c r="L17" s="62" t="s">
        <v>6</v>
      </c>
      <c r="M17" s="63" t="s">
        <v>6</v>
      </c>
      <c r="N17" s="62" t="s">
        <v>6</v>
      </c>
      <c r="O17" s="64">
        <v>0</v>
      </c>
      <c r="P17" s="64">
        <v>5640</v>
      </c>
      <c r="Q17" s="43">
        <v>5520</v>
      </c>
      <c r="R17" s="43"/>
      <c r="S17" s="38">
        <v>0</v>
      </c>
      <c r="T17" s="38">
        <f t="shared" si="0"/>
        <v>165060</v>
      </c>
      <c r="U17" s="39">
        <f t="shared" si="1"/>
        <v>170580</v>
      </c>
    </row>
    <row r="18" spans="1:21" ht="24.95" customHeight="1">
      <c r="A18" s="29">
        <v>11</v>
      </c>
      <c r="B18" s="40" t="s">
        <v>138</v>
      </c>
      <c r="C18" s="40" t="s">
        <v>146</v>
      </c>
      <c r="D18" s="29" t="s">
        <v>61</v>
      </c>
      <c r="E18" s="42" t="s">
        <v>20</v>
      </c>
      <c r="F18" s="29">
        <v>1</v>
      </c>
      <c r="G18" s="29">
        <v>1</v>
      </c>
      <c r="H18" s="41">
        <v>141600</v>
      </c>
      <c r="I18" s="41">
        <v>1</v>
      </c>
      <c r="J18" s="41">
        <v>1</v>
      </c>
      <c r="K18" s="41">
        <v>1</v>
      </c>
      <c r="L18" s="42" t="s">
        <v>6</v>
      </c>
      <c r="M18" s="41" t="s">
        <v>6</v>
      </c>
      <c r="N18" s="41" t="s">
        <v>6</v>
      </c>
      <c r="O18" s="43">
        <v>0</v>
      </c>
      <c r="P18" s="43">
        <v>4560</v>
      </c>
      <c r="Q18" s="43">
        <v>4680</v>
      </c>
      <c r="R18" s="44"/>
      <c r="S18" s="38">
        <v>0</v>
      </c>
      <c r="T18" s="38">
        <f t="shared" si="0"/>
        <v>146160</v>
      </c>
      <c r="U18" s="39">
        <f t="shared" si="1"/>
        <v>150840</v>
      </c>
    </row>
    <row r="19" spans="1:21" ht="24.95" customHeight="1">
      <c r="A19" s="29"/>
      <c r="B19" s="828" t="s">
        <v>98</v>
      </c>
      <c r="C19" s="829"/>
      <c r="D19" s="29"/>
      <c r="E19" s="51"/>
      <c r="F19" s="123"/>
      <c r="G19" s="123"/>
      <c r="H19" s="60"/>
      <c r="I19" s="61"/>
      <c r="J19" s="123"/>
      <c r="K19" s="61"/>
      <c r="L19" s="62"/>
      <c r="M19" s="63"/>
      <c r="N19" s="62"/>
      <c r="O19" s="64"/>
      <c r="P19" s="64"/>
      <c r="Q19" s="43"/>
      <c r="R19" s="43"/>
      <c r="S19" s="38"/>
      <c r="T19" s="38">
        <f t="shared" ref="T19:T21" si="2">SUM(  P19,H19)</f>
        <v>0</v>
      </c>
      <c r="U19" s="39">
        <f t="shared" ref="U19:U21" si="3">SUM(  T19,Q19)</f>
        <v>0</v>
      </c>
    </row>
    <row r="20" spans="1:21" s="5" customFormat="1" ht="24.95" customHeight="1">
      <c r="A20" s="8">
        <v>12</v>
      </c>
      <c r="B20" s="137" t="s">
        <v>148</v>
      </c>
      <c r="C20" s="137" t="s">
        <v>104</v>
      </c>
      <c r="D20" s="8" t="s">
        <v>6</v>
      </c>
      <c r="E20" s="9" t="s">
        <v>157</v>
      </c>
      <c r="F20" s="8">
        <v>1</v>
      </c>
      <c r="G20" s="8" t="s">
        <v>6</v>
      </c>
      <c r="H20" s="8">
        <v>0</v>
      </c>
      <c r="I20" s="8">
        <v>1</v>
      </c>
      <c r="J20" s="8">
        <v>1</v>
      </c>
      <c r="K20" s="8">
        <v>1</v>
      </c>
      <c r="L20" s="138" t="s">
        <v>38</v>
      </c>
      <c r="M20" s="8" t="s">
        <v>6</v>
      </c>
      <c r="N20" s="8" t="s">
        <v>6</v>
      </c>
      <c r="O20" s="140">
        <v>0</v>
      </c>
      <c r="P20" s="140">
        <v>120000</v>
      </c>
      <c r="Q20" s="140">
        <v>4560</v>
      </c>
      <c r="R20" s="163"/>
      <c r="S20" s="164">
        <f t="shared" ref="S20" si="4">SUM( H20,O20)</f>
        <v>0</v>
      </c>
      <c r="T20" s="38">
        <f t="shared" si="2"/>
        <v>120000</v>
      </c>
      <c r="U20" s="39">
        <f t="shared" si="3"/>
        <v>124560</v>
      </c>
    </row>
    <row r="21" spans="1:21" ht="24.95" customHeight="1">
      <c r="A21" s="29">
        <v>13</v>
      </c>
      <c r="B21" s="40" t="s">
        <v>117</v>
      </c>
      <c r="C21" s="40" t="s">
        <v>108</v>
      </c>
      <c r="D21" s="29" t="s">
        <v>6</v>
      </c>
      <c r="E21" s="144" t="s">
        <v>109</v>
      </c>
      <c r="F21" s="29">
        <v>1</v>
      </c>
      <c r="G21" s="29">
        <v>1</v>
      </c>
      <c r="H21" s="57">
        <v>159420</v>
      </c>
      <c r="I21" s="29">
        <v>1</v>
      </c>
      <c r="J21" s="29">
        <v>1</v>
      </c>
      <c r="K21" s="29">
        <v>1</v>
      </c>
      <c r="L21" s="29" t="s">
        <v>6</v>
      </c>
      <c r="M21" s="29" t="s">
        <v>6</v>
      </c>
      <c r="N21" s="29" t="s">
        <v>6</v>
      </c>
      <c r="O21" s="52">
        <v>0</v>
      </c>
      <c r="P21" s="52">
        <v>5520</v>
      </c>
      <c r="Q21" s="52">
        <v>5760</v>
      </c>
      <c r="R21" s="67"/>
      <c r="S21" s="38">
        <v>0</v>
      </c>
      <c r="T21" s="38">
        <f t="shared" si="2"/>
        <v>164940</v>
      </c>
      <c r="U21" s="39">
        <f t="shared" si="3"/>
        <v>170700</v>
      </c>
    </row>
    <row r="22" spans="1:21" ht="24.95" customHeight="1">
      <c r="A22" s="29"/>
      <c r="B22" s="828" t="s">
        <v>91</v>
      </c>
      <c r="C22" s="829"/>
      <c r="D22" s="877"/>
      <c r="E22" s="878"/>
      <c r="F22" s="878"/>
      <c r="G22" s="878"/>
      <c r="H22" s="878"/>
      <c r="I22" s="878"/>
      <c r="J22" s="878"/>
      <c r="K22" s="878"/>
      <c r="L22" s="878"/>
      <c r="M22" s="878"/>
      <c r="N22" s="878"/>
      <c r="O22" s="878"/>
      <c r="P22" s="878"/>
      <c r="Q22" s="878"/>
      <c r="R22" s="878"/>
      <c r="S22" s="878"/>
      <c r="T22" s="878"/>
      <c r="U22" s="879"/>
    </row>
    <row r="23" spans="1:21" ht="24.95" customHeight="1">
      <c r="A23" s="29">
        <v>14</v>
      </c>
      <c r="B23" s="40" t="s">
        <v>92</v>
      </c>
      <c r="C23" s="40" t="s">
        <v>93</v>
      </c>
      <c r="D23" s="29" t="s">
        <v>6</v>
      </c>
      <c r="E23" s="29" t="s">
        <v>97</v>
      </c>
      <c r="F23" s="29">
        <v>1</v>
      </c>
      <c r="G23" s="29">
        <v>1</v>
      </c>
      <c r="H23" s="41">
        <v>120000</v>
      </c>
      <c r="I23" s="41">
        <v>1</v>
      </c>
      <c r="J23" s="41">
        <v>1</v>
      </c>
      <c r="K23" s="42" t="s">
        <v>54</v>
      </c>
      <c r="L23" s="41" t="s">
        <v>6</v>
      </c>
      <c r="M23" s="41" t="s">
        <v>6</v>
      </c>
      <c r="N23" s="42" t="s">
        <v>6</v>
      </c>
      <c r="O23" s="43">
        <v>0</v>
      </c>
      <c r="P23" s="43">
        <v>0</v>
      </c>
      <c r="Q23" s="43">
        <v>0</v>
      </c>
      <c r="R23" s="44"/>
      <c r="S23" s="38">
        <v>0</v>
      </c>
      <c r="T23" s="38">
        <v>120000</v>
      </c>
      <c r="U23" s="39">
        <f t="shared" ref="U23:U25" si="5">SUM( T23,Q23)</f>
        <v>120000</v>
      </c>
    </row>
    <row r="24" spans="1:21" ht="25.5" customHeight="1">
      <c r="A24" s="29">
        <v>15</v>
      </c>
      <c r="B24" s="40" t="s">
        <v>200</v>
      </c>
      <c r="C24" s="30" t="s">
        <v>185</v>
      </c>
      <c r="D24" s="29" t="s">
        <v>6</v>
      </c>
      <c r="E24" s="29" t="s">
        <v>97</v>
      </c>
      <c r="F24" s="29">
        <v>1</v>
      </c>
      <c r="G24" s="29">
        <v>1</v>
      </c>
      <c r="H24" s="41">
        <v>120000</v>
      </c>
      <c r="I24" s="41">
        <v>1</v>
      </c>
      <c r="J24" s="41">
        <v>1</v>
      </c>
      <c r="K24" s="42" t="s">
        <v>54</v>
      </c>
      <c r="L24" s="41" t="s">
        <v>6</v>
      </c>
      <c r="M24" s="41" t="s">
        <v>6</v>
      </c>
      <c r="N24" s="42" t="s">
        <v>6</v>
      </c>
      <c r="O24" s="43">
        <v>0</v>
      </c>
      <c r="P24" s="43">
        <v>0</v>
      </c>
      <c r="Q24" s="43">
        <v>0</v>
      </c>
      <c r="R24" s="44"/>
      <c r="S24" s="38">
        <v>0</v>
      </c>
      <c r="T24" s="38">
        <v>120000</v>
      </c>
      <c r="U24" s="39">
        <f t="shared" si="5"/>
        <v>120000</v>
      </c>
    </row>
    <row r="25" spans="1:21" ht="25.5" customHeight="1">
      <c r="A25" s="29">
        <v>16</v>
      </c>
      <c r="B25" s="40" t="s">
        <v>95</v>
      </c>
      <c r="C25" s="40" t="s">
        <v>96</v>
      </c>
      <c r="D25" s="29" t="s">
        <v>6</v>
      </c>
      <c r="E25" s="29" t="s">
        <v>97</v>
      </c>
      <c r="F25" s="29">
        <v>1</v>
      </c>
      <c r="G25" s="29">
        <v>1</v>
      </c>
      <c r="H25" s="41">
        <v>120000</v>
      </c>
      <c r="I25" s="41">
        <v>1</v>
      </c>
      <c r="J25" s="41">
        <v>1</v>
      </c>
      <c r="K25" s="42" t="s">
        <v>54</v>
      </c>
      <c r="L25" s="41" t="s">
        <v>6</v>
      </c>
      <c r="M25" s="41" t="s">
        <v>6</v>
      </c>
      <c r="N25" s="42" t="s">
        <v>6</v>
      </c>
      <c r="O25" s="43">
        <v>0</v>
      </c>
      <c r="P25" s="43">
        <v>0</v>
      </c>
      <c r="Q25" s="43">
        <v>0</v>
      </c>
      <c r="R25" s="44"/>
      <c r="S25" s="38">
        <v>0</v>
      </c>
      <c r="T25" s="38">
        <v>120000</v>
      </c>
      <c r="U25" s="39">
        <f t="shared" si="5"/>
        <v>120000</v>
      </c>
    </row>
    <row r="26" spans="1:21" s="4" customFormat="1" ht="24.95" customHeight="1">
      <c r="A26" s="29">
        <v>17</v>
      </c>
      <c r="B26" s="40" t="s">
        <v>94</v>
      </c>
      <c r="C26" s="40" t="s">
        <v>96</v>
      </c>
      <c r="D26" s="29" t="s">
        <v>6</v>
      </c>
      <c r="E26" s="29" t="s">
        <v>97</v>
      </c>
      <c r="F26" s="29">
        <v>1</v>
      </c>
      <c r="G26" s="29">
        <v>1</v>
      </c>
      <c r="H26" s="41">
        <v>120000</v>
      </c>
      <c r="I26" s="41">
        <v>1</v>
      </c>
      <c r="J26" s="41">
        <v>1</v>
      </c>
      <c r="K26" s="42" t="s">
        <v>54</v>
      </c>
      <c r="L26" s="41" t="s">
        <v>6</v>
      </c>
      <c r="M26" s="41" t="s">
        <v>6</v>
      </c>
      <c r="N26" s="42" t="s">
        <v>6</v>
      </c>
      <c r="O26" s="43">
        <v>0</v>
      </c>
      <c r="P26" s="43">
        <v>0</v>
      </c>
      <c r="Q26" s="43">
        <v>0</v>
      </c>
      <c r="R26" s="44"/>
      <c r="S26" s="68">
        <v>0</v>
      </c>
      <c r="T26" s="68">
        <v>120000</v>
      </c>
      <c r="U26" s="43">
        <v>120000</v>
      </c>
    </row>
    <row r="27" spans="1:21" ht="24.95" customHeight="1">
      <c r="A27" s="166"/>
      <c r="B27" s="165"/>
      <c r="C27" s="165"/>
      <c r="D27" s="167"/>
      <c r="E27" s="167"/>
      <c r="F27" s="167"/>
      <c r="G27" s="167"/>
      <c r="H27" s="174"/>
      <c r="I27" s="174"/>
      <c r="J27" s="174"/>
      <c r="K27" s="175"/>
      <c r="L27" s="174"/>
      <c r="M27" s="174"/>
      <c r="N27" s="175"/>
      <c r="O27" s="176"/>
      <c r="P27" s="176"/>
      <c r="Q27" s="176"/>
      <c r="R27" s="177"/>
      <c r="S27" s="178"/>
      <c r="T27" s="178"/>
      <c r="U27" s="179"/>
    </row>
    <row r="28" spans="1:21" ht="24.95" customHeight="1">
      <c r="A28" s="844"/>
      <c r="B28" s="845"/>
      <c r="C28" s="845"/>
      <c r="D28" s="845"/>
      <c r="E28" s="845"/>
      <c r="F28" s="845"/>
      <c r="G28" s="845"/>
      <c r="H28" s="845"/>
      <c r="I28" s="845"/>
      <c r="J28" s="845"/>
      <c r="K28" s="845"/>
      <c r="L28" s="845"/>
      <c r="M28" s="845"/>
      <c r="N28" s="845"/>
      <c r="O28" s="845"/>
      <c r="P28" s="845"/>
      <c r="Q28" s="845"/>
      <c r="R28" s="845"/>
      <c r="S28" s="845"/>
      <c r="T28" s="845"/>
      <c r="U28" s="846"/>
    </row>
    <row r="29" spans="1:21" s="7" customFormat="1" ht="24.75" customHeight="1">
      <c r="A29" s="870" t="s">
        <v>0</v>
      </c>
      <c r="B29" s="870" t="s">
        <v>13</v>
      </c>
      <c r="C29" s="870" t="s">
        <v>1</v>
      </c>
      <c r="D29" s="870" t="s">
        <v>69</v>
      </c>
      <c r="E29" s="868" t="s">
        <v>65</v>
      </c>
      <c r="F29" s="868" t="s">
        <v>66</v>
      </c>
      <c r="G29" s="848" t="s">
        <v>22</v>
      </c>
      <c r="H29" s="849"/>
      <c r="I29" s="850" t="s">
        <v>192</v>
      </c>
      <c r="J29" s="851"/>
      <c r="K29" s="852"/>
      <c r="L29" s="856" t="s">
        <v>67</v>
      </c>
      <c r="M29" s="857"/>
      <c r="N29" s="858"/>
      <c r="O29" s="862" t="s">
        <v>68</v>
      </c>
      <c r="P29" s="863"/>
      <c r="Q29" s="864"/>
      <c r="R29" s="145"/>
      <c r="S29" s="862" t="s">
        <v>3</v>
      </c>
      <c r="T29" s="863"/>
      <c r="U29" s="864"/>
    </row>
    <row r="30" spans="1:21" s="7" customFormat="1" ht="26.25" customHeight="1">
      <c r="A30" s="871"/>
      <c r="B30" s="871"/>
      <c r="C30" s="871"/>
      <c r="D30" s="871"/>
      <c r="E30" s="873"/>
      <c r="F30" s="873"/>
      <c r="G30" s="868" t="s">
        <v>4</v>
      </c>
      <c r="H30" s="868" t="s">
        <v>23</v>
      </c>
      <c r="I30" s="853"/>
      <c r="J30" s="854"/>
      <c r="K30" s="855"/>
      <c r="L30" s="859"/>
      <c r="M30" s="860"/>
      <c r="N30" s="861"/>
      <c r="O30" s="865"/>
      <c r="P30" s="866"/>
      <c r="Q30" s="867"/>
      <c r="R30" s="145"/>
      <c r="S30" s="865"/>
      <c r="T30" s="866"/>
      <c r="U30" s="867"/>
    </row>
    <row r="31" spans="1:21" s="7" customFormat="1" ht="24.95" customHeight="1">
      <c r="A31" s="872"/>
      <c r="B31" s="872"/>
      <c r="C31" s="872"/>
      <c r="D31" s="872"/>
      <c r="E31" s="869"/>
      <c r="F31" s="869"/>
      <c r="G31" s="869"/>
      <c r="H31" s="869"/>
      <c r="I31" s="146">
        <v>2558</v>
      </c>
      <c r="J31" s="146">
        <v>2559</v>
      </c>
      <c r="K31" s="146">
        <v>2560</v>
      </c>
      <c r="L31" s="146">
        <v>2558</v>
      </c>
      <c r="M31" s="146">
        <v>2559</v>
      </c>
      <c r="N31" s="146">
        <v>2560</v>
      </c>
      <c r="O31" s="145">
        <v>2558</v>
      </c>
      <c r="P31" s="145">
        <v>2559</v>
      </c>
      <c r="Q31" s="145">
        <v>2560</v>
      </c>
      <c r="R31" s="8">
        <v>2554</v>
      </c>
      <c r="S31" s="145">
        <v>2558</v>
      </c>
      <c r="T31" s="145">
        <v>2559</v>
      </c>
      <c r="U31" s="145">
        <v>2560</v>
      </c>
    </row>
    <row r="32" spans="1:21" ht="22.5" customHeight="1">
      <c r="A32" s="29"/>
      <c r="B32" s="826" t="s">
        <v>55</v>
      </c>
      <c r="C32" s="827"/>
      <c r="D32" s="45"/>
      <c r="E32" s="69"/>
      <c r="F32" s="70"/>
      <c r="G32" s="70"/>
      <c r="H32" s="70"/>
      <c r="I32" s="70"/>
      <c r="J32" s="70"/>
      <c r="K32" s="70"/>
      <c r="L32" s="70"/>
      <c r="M32" s="70"/>
      <c r="N32" s="70"/>
      <c r="O32" s="71"/>
      <c r="P32" s="71"/>
      <c r="Q32" s="71"/>
      <c r="R32" s="72"/>
      <c r="S32" s="71"/>
      <c r="T32" s="71"/>
      <c r="U32" s="73"/>
    </row>
    <row r="33" spans="1:23" ht="26.25" customHeight="1">
      <c r="A33" s="29">
        <v>18</v>
      </c>
      <c r="B33" s="40" t="s">
        <v>16</v>
      </c>
      <c r="C33" s="74" t="s">
        <v>161</v>
      </c>
      <c r="D33" s="75" t="s">
        <v>75</v>
      </c>
      <c r="E33" s="76">
        <v>7</v>
      </c>
      <c r="F33" s="29">
        <v>1</v>
      </c>
      <c r="G33" s="29">
        <v>1</v>
      </c>
      <c r="H33" s="41">
        <v>335880</v>
      </c>
      <c r="I33" s="41">
        <v>1</v>
      </c>
      <c r="J33" s="41">
        <v>1</v>
      </c>
      <c r="K33" s="41">
        <v>1</v>
      </c>
      <c r="L33" s="41" t="s">
        <v>6</v>
      </c>
      <c r="M33" s="41" t="s">
        <v>6</v>
      </c>
      <c r="N33" s="41" t="s">
        <v>6</v>
      </c>
      <c r="O33" s="43">
        <v>0</v>
      </c>
      <c r="P33" s="43">
        <v>11760</v>
      </c>
      <c r="Q33" s="43">
        <v>11880</v>
      </c>
      <c r="R33" s="44"/>
      <c r="S33" s="38">
        <v>0</v>
      </c>
      <c r="T33" s="38">
        <f>SUM(  P33,H33)</f>
        <v>347640</v>
      </c>
      <c r="U33" s="39">
        <f>SUM( T33,Q33)</f>
        <v>359520</v>
      </c>
    </row>
    <row r="34" spans="1:23" ht="23.25" customHeight="1">
      <c r="A34" s="29"/>
      <c r="B34" s="874" t="s">
        <v>195</v>
      </c>
      <c r="C34" s="875"/>
      <c r="D34" s="875"/>
      <c r="E34" s="875"/>
      <c r="F34" s="875"/>
      <c r="G34" s="875"/>
      <c r="H34" s="875"/>
      <c r="I34" s="875"/>
      <c r="J34" s="875"/>
      <c r="K34" s="875"/>
      <c r="L34" s="875"/>
      <c r="M34" s="875"/>
      <c r="N34" s="875"/>
      <c r="O34" s="875"/>
      <c r="P34" s="875"/>
      <c r="Q34" s="875"/>
      <c r="R34" s="875"/>
      <c r="S34" s="875"/>
      <c r="T34" s="875"/>
      <c r="U34" s="876"/>
    </row>
    <row r="35" spans="1:23" ht="33.75" customHeight="1">
      <c r="A35" s="29">
        <v>19</v>
      </c>
      <c r="B35" s="40" t="s">
        <v>21</v>
      </c>
      <c r="C35" s="150" t="s">
        <v>215</v>
      </c>
      <c r="D35" s="75" t="s">
        <v>208</v>
      </c>
      <c r="E35" s="129">
        <v>6</v>
      </c>
      <c r="F35" s="10" t="s">
        <v>6</v>
      </c>
      <c r="G35" s="10" t="s">
        <v>6</v>
      </c>
      <c r="H35" s="13">
        <v>259440</v>
      </c>
      <c r="I35" s="13">
        <v>1</v>
      </c>
      <c r="J35" s="13">
        <v>1</v>
      </c>
      <c r="K35" s="13">
        <v>1</v>
      </c>
      <c r="L35" s="12" t="s">
        <v>38</v>
      </c>
      <c r="M35" s="13" t="s">
        <v>6</v>
      </c>
      <c r="N35" s="13" t="s">
        <v>6</v>
      </c>
      <c r="O35" s="130">
        <v>0</v>
      </c>
      <c r="P35" s="130">
        <v>10440</v>
      </c>
      <c r="Q35" s="130">
        <v>10560</v>
      </c>
      <c r="R35" s="131"/>
      <c r="S35" s="38">
        <v>0</v>
      </c>
      <c r="T35" s="38">
        <f>SUM(  P35,H35)</f>
        <v>269880</v>
      </c>
      <c r="U35" s="39">
        <f>SUM( T35,Q35)</f>
        <v>280440</v>
      </c>
      <c r="V35" s="2"/>
    </row>
    <row r="36" spans="1:23" ht="22.5" customHeight="1">
      <c r="A36" s="29">
        <v>20</v>
      </c>
      <c r="B36" s="40" t="s">
        <v>173</v>
      </c>
      <c r="C36" s="40" t="s">
        <v>45</v>
      </c>
      <c r="D36" s="29" t="s">
        <v>76</v>
      </c>
      <c r="E36" s="51" t="s">
        <v>18</v>
      </c>
      <c r="F36" s="29">
        <v>1</v>
      </c>
      <c r="G36" s="29">
        <v>1</v>
      </c>
      <c r="H36" s="41">
        <v>210600</v>
      </c>
      <c r="I36" s="41">
        <v>1</v>
      </c>
      <c r="J36" s="41">
        <v>1</v>
      </c>
      <c r="K36" s="41">
        <v>1</v>
      </c>
      <c r="L36" s="62" t="s">
        <v>6</v>
      </c>
      <c r="M36" s="41" t="s">
        <v>6</v>
      </c>
      <c r="N36" s="41" t="s">
        <v>6</v>
      </c>
      <c r="O36" s="43">
        <v>0</v>
      </c>
      <c r="P36" s="43">
        <v>8640</v>
      </c>
      <c r="Q36" s="43">
        <v>8520</v>
      </c>
      <c r="R36" s="44"/>
      <c r="S36" s="38">
        <v>0</v>
      </c>
      <c r="T36" s="38">
        <f t="shared" ref="T36:T49" si="6">SUM(  P36,H36)</f>
        <v>219240</v>
      </c>
      <c r="U36" s="39">
        <f t="shared" ref="U36:U49" si="7">SUM( T36,Q36)</f>
        <v>227760</v>
      </c>
    </row>
    <row r="37" spans="1:23" ht="24.95" customHeight="1">
      <c r="A37" s="29">
        <v>21</v>
      </c>
      <c r="B37" s="8" t="s">
        <v>33</v>
      </c>
      <c r="C37" s="170" t="s">
        <v>217</v>
      </c>
      <c r="D37" s="8" t="s">
        <v>170</v>
      </c>
      <c r="E37" s="171" t="s">
        <v>18</v>
      </c>
      <c r="F37" s="8">
        <v>1</v>
      </c>
      <c r="G37" s="8">
        <v>1</v>
      </c>
      <c r="H37" s="113">
        <v>0</v>
      </c>
      <c r="I37" s="113">
        <v>1</v>
      </c>
      <c r="J37" s="113">
        <v>1</v>
      </c>
      <c r="K37" s="113">
        <v>1</v>
      </c>
      <c r="L37" s="113" t="s">
        <v>6</v>
      </c>
      <c r="M37" s="113" t="s">
        <v>6</v>
      </c>
      <c r="N37" s="113" t="s">
        <v>6</v>
      </c>
      <c r="O37" s="172">
        <v>0</v>
      </c>
      <c r="P37" s="172">
        <v>262680</v>
      </c>
      <c r="Q37" s="172">
        <v>8940</v>
      </c>
      <c r="R37" s="173"/>
      <c r="S37" s="164">
        <f t="shared" ref="S37" si="8">SUM(H37,O37)</f>
        <v>0</v>
      </c>
      <c r="T37" s="38">
        <f t="shared" si="6"/>
        <v>262680</v>
      </c>
      <c r="U37" s="39">
        <f t="shared" si="7"/>
        <v>271620</v>
      </c>
    </row>
    <row r="38" spans="1:23" ht="24.95" customHeight="1">
      <c r="A38" s="29">
        <v>22</v>
      </c>
      <c r="B38" s="40" t="s">
        <v>35</v>
      </c>
      <c r="C38" s="30" t="s">
        <v>172</v>
      </c>
      <c r="D38" s="29" t="s">
        <v>171</v>
      </c>
      <c r="E38" s="51" t="s">
        <v>18</v>
      </c>
      <c r="F38" s="29">
        <v>1</v>
      </c>
      <c r="G38" s="29">
        <v>1</v>
      </c>
      <c r="H38" s="41">
        <v>231600</v>
      </c>
      <c r="I38" s="33">
        <v>1</v>
      </c>
      <c r="J38" s="34" t="s">
        <v>54</v>
      </c>
      <c r="K38" s="33">
        <v>1</v>
      </c>
      <c r="L38" s="41" t="s">
        <v>6</v>
      </c>
      <c r="M38" s="41" t="s">
        <v>6</v>
      </c>
      <c r="N38" s="41" t="s">
        <v>6</v>
      </c>
      <c r="O38" s="43">
        <v>0</v>
      </c>
      <c r="P38" s="43">
        <v>8880</v>
      </c>
      <c r="Q38" s="43">
        <v>8760</v>
      </c>
      <c r="R38" s="44"/>
      <c r="S38" s="38">
        <v>0</v>
      </c>
      <c r="T38" s="38">
        <f t="shared" si="6"/>
        <v>240480</v>
      </c>
      <c r="U38" s="39">
        <f t="shared" si="7"/>
        <v>249240</v>
      </c>
    </row>
    <row r="39" spans="1:23" ht="24.95" customHeight="1">
      <c r="A39" s="29">
        <v>23</v>
      </c>
      <c r="B39" s="40" t="s">
        <v>36</v>
      </c>
      <c r="C39" s="40" t="s">
        <v>41</v>
      </c>
      <c r="D39" s="29" t="s">
        <v>62</v>
      </c>
      <c r="E39" s="51" t="s">
        <v>18</v>
      </c>
      <c r="F39" s="29">
        <v>1</v>
      </c>
      <c r="G39" s="29">
        <v>1</v>
      </c>
      <c r="H39" s="41">
        <v>231600</v>
      </c>
      <c r="I39" s="41">
        <v>1</v>
      </c>
      <c r="J39" s="41">
        <v>1</v>
      </c>
      <c r="K39" s="41">
        <v>1</v>
      </c>
      <c r="L39" s="41" t="s">
        <v>6</v>
      </c>
      <c r="M39" s="41" t="s">
        <v>6</v>
      </c>
      <c r="N39" s="41" t="s">
        <v>6</v>
      </c>
      <c r="O39" s="43">
        <v>0</v>
      </c>
      <c r="P39" s="43">
        <v>8880</v>
      </c>
      <c r="Q39" s="43">
        <v>8880</v>
      </c>
      <c r="R39" s="44"/>
      <c r="S39" s="38">
        <v>0</v>
      </c>
      <c r="T39" s="38">
        <f t="shared" si="6"/>
        <v>240480</v>
      </c>
      <c r="U39" s="39">
        <f t="shared" si="7"/>
        <v>249360</v>
      </c>
    </row>
    <row r="40" spans="1:23" ht="24.95" customHeight="1">
      <c r="A40" s="29">
        <v>24</v>
      </c>
      <c r="B40" s="78" t="s">
        <v>174</v>
      </c>
      <c r="C40" s="56" t="s">
        <v>197</v>
      </c>
      <c r="D40" s="144" t="s">
        <v>78</v>
      </c>
      <c r="E40" s="135" t="s">
        <v>156</v>
      </c>
      <c r="F40" s="10" t="s">
        <v>6</v>
      </c>
      <c r="G40" s="10" t="s">
        <v>6</v>
      </c>
      <c r="H40" s="13">
        <v>212280</v>
      </c>
      <c r="I40" s="13">
        <v>1</v>
      </c>
      <c r="J40" s="13">
        <v>1</v>
      </c>
      <c r="K40" s="13">
        <v>1</v>
      </c>
      <c r="L40" s="12" t="s">
        <v>38</v>
      </c>
      <c r="M40" s="13" t="s">
        <v>6</v>
      </c>
      <c r="N40" s="13" t="s">
        <v>6</v>
      </c>
      <c r="O40" s="130">
        <v>0</v>
      </c>
      <c r="P40" s="130">
        <v>8400</v>
      </c>
      <c r="Q40" s="130">
        <v>8520</v>
      </c>
      <c r="R40" s="131"/>
      <c r="S40" s="132">
        <v>0</v>
      </c>
      <c r="T40" s="38">
        <f t="shared" si="6"/>
        <v>220680</v>
      </c>
      <c r="U40" s="39">
        <f t="shared" si="7"/>
        <v>229200</v>
      </c>
    </row>
    <row r="41" spans="1:23" ht="24.95" customHeight="1">
      <c r="A41" s="29">
        <v>26</v>
      </c>
      <c r="B41" s="40" t="s">
        <v>139</v>
      </c>
      <c r="C41" s="40" t="s">
        <v>110</v>
      </c>
      <c r="D41" s="29" t="s">
        <v>77</v>
      </c>
      <c r="E41" s="42" t="s">
        <v>19</v>
      </c>
      <c r="F41" s="28">
        <v>1</v>
      </c>
      <c r="G41" s="28">
        <v>1</v>
      </c>
      <c r="H41" s="79">
        <v>159420</v>
      </c>
      <c r="I41" s="61" t="s">
        <v>54</v>
      </c>
      <c r="J41" s="123">
        <v>1</v>
      </c>
      <c r="K41" s="61" t="s">
        <v>54</v>
      </c>
      <c r="L41" s="62" t="s">
        <v>6</v>
      </c>
      <c r="M41" s="63" t="s">
        <v>6</v>
      </c>
      <c r="N41" s="62" t="s">
        <v>6</v>
      </c>
      <c r="O41" s="64">
        <v>0</v>
      </c>
      <c r="P41" s="64">
        <v>5640</v>
      </c>
      <c r="Q41" s="43">
        <v>5520</v>
      </c>
      <c r="R41" s="80"/>
      <c r="S41" s="38">
        <v>0</v>
      </c>
      <c r="T41" s="38">
        <f t="shared" si="6"/>
        <v>165060</v>
      </c>
      <c r="U41" s="39">
        <f t="shared" si="7"/>
        <v>170580</v>
      </c>
    </row>
    <row r="42" spans="1:23" ht="24.95" customHeight="1">
      <c r="A42" s="54"/>
      <c r="B42" s="828" t="s">
        <v>98</v>
      </c>
      <c r="C42" s="829"/>
      <c r="D42" s="144"/>
      <c r="E42" s="81"/>
      <c r="F42" s="28"/>
      <c r="G42" s="28"/>
      <c r="H42" s="79"/>
      <c r="I42" s="62"/>
      <c r="J42" s="28"/>
      <c r="K42" s="62"/>
      <c r="L42" s="62"/>
      <c r="M42" s="63"/>
      <c r="N42" s="62"/>
      <c r="O42" s="64"/>
      <c r="P42" s="64"/>
      <c r="Q42" s="43"/>
      <c r="R42" s="80"/>
      <c r="S42" s="38"/>
      <c r="T42" s="38">
        <f t="shared" si="6"/>
        <v>0</v>
      </c>
      <c r="U42" s="39">
        <f t="shared" si="7"/>
        <v>0</v>
      </c>
    </row>
    <row r="43" spans="1:23" ht="24.95" customHeight="1">
      <c r="A43" s="54">
        <v>27</v>
      </c>
      <c r="B43" s="40" t="s">
        <v>102</v>
      </c>
      <c r="C43" s="40" t="s">
        <v>105</v>
      </c>
      <c r="D43" s="29" t="s">
        <v>6</v>
      </c>
      <c r="E43" s="82" t="s">
        <v>157</v>
      </c>
      <c r="F43" s="29">
        <v>1</v>
      </c>
      <c r="G43" s="29">
        <v>1</v>
      </c>
      <c r="H43" s="41">
        <v>159420</v>
      </c>
      <c r="I43" s="29">
        <v>1</v>
      </c>
      <c r="J43" s="29">
        <v>1</v>
      </c>
      <c r="K43" s="29">
        <v>1</v>
      </c>
      <c r="L43" s="29" t="s">
        <v>6</v>
      </c>
      <c r="M43" s="29" t="s">
        <v>6</v>
      </c>
      <c r="N43" s="29" t="s">
        <v>6</v>
      </c>
      <c r="O43" s="43">
        <v>0</v>
      </c>
      <c r="P43" s="43">
        <v>5520</v>
      </c>
      <c r="Q43" s="43">
        <v>5760</v>
      </c>
      <c r="R43" s="44"/>
      <c r="S43" s="38">
        <v>0</v>
      </c>
      <c r="T43" s="38">
        <f t="shared" si="6"/>
        <v>164940</v>
      </c>
      <c r="U43" s="39">
        <f t="shared" si="7"/>
        <v>170700</v>
      </c>
    </row>
    <row r="44" spans="1:23" ht="24.95" customHeight="1">
      <c r="A44" s="29"/>
      <c r="B44" s="826" t="s">
        <v>7</v>
      </c>
      <c r="C44" s="827"/>
      <c r="D44" s="45"/>
      <c r="E44" s="69"/>
      <c r="F44" s="70"/>
      <c r="G44" s="70"/>
      <c r="H44" s="70"/>
      <c r="I44" s="70"/>
      <c r="J44" s="70"/>
      <c r="K44" s="70"/>
      <c r="L44" s="70"/>
      <c r="M44" s="70"/>
      <c r="N44" s="70"/>
      <c r="O44" s="71"/>
      <c r="P44" s="71"/>
      <c r="Q44" s="71"/>
      <c r="R44" s="72"/>
      <c r="S44" s="71"/>
      <c r="T44" s="38">
        <f t="shared" si="6"/>
        <v>0</v>
      </c>
      <c r="U44" s="39">
        <f t="shared" si="7"/>
        <v>0</v>
      </c>
    </row>
    <row r="45" spans="1:23" ht="24.95" customHeight="1">
      <c r="A45" s="8">
        <v>28</v>
      </c>
      <c r="B45" s="10" t="s">
        <v>216</v>
      </c>
      <c r="C45" s="14" t="s">
        <v>198</v>
      </c>
      <c r="D45" s="10" t="s">
        <v>79</v>
      </c>
      <c r="E45" s="135">
        <v>6</v>
      </c>
      <c r="F45" s="10" t="s">
        <v>6</v>
      </c>
      <c r="G45" s="10" t="s">
        <v>6</v>
      </c>
      <c r="H45" s="13">
        <v>267720</v>
      </c>
      <c r="I45" s="13">
        <v>1</v>
      </c>
      <c r="J45" s="13">
        <v>1</v>
      </c>
      <c r="K45" s="13">
        <v>1</v>
      </c>
      <c r="L45" s="12" t="s">
        <v>38</v>
      </c>
      <c r="M45" s="13" t="s">
        <v>6</v>
      </c>
      <c r="N45" s="13" t="s">
        <v>6</v>
      </c>
      <c r="O45" s="130">
        <v>0</v>
      </c>
      <c r="P45" s="130">
        <v>9240</v>
      </c>
      <c r="Q45" s="43">
        <v>9360</v>
      </c>
      <c r="R45" s="43"/>
      <c r="S45" s="38">
        <v>0</v>
      </c>
      <c r="T45" s="38">
        <f t="shared" si="6"/>
        <v>276960</v>
      </c>
      <c r="U45" s="39">
        <f t="shared" si="7"/>
        <v>286320</v>
      </c>
    </row>
    <row r="46" spans="1:23" ht="24.95" customHeight="1">
      <c r="A46" s="29">
        <v>29</v>
      </c>
      <c r="B46" s="40" t="s">
        <v>49</v>
      </c>
      <c r="C46" s="40" t="s">
        <v>151</v>
      </c>
      <c r="D46" s="29" t="s">
        <v>218</v>
      </c>
      <c r="E46" s="51">
        <v>6</v>
      </c>
      <c r="F46" s="123">
        <v>1</v>
      </c>
      <c r="G46" s="123">
        <v>1</v>
      </c>
      <c r="H46" s="77">
        <v>254280</v>
      </c>
      <c r="I46" s="77">
        <v>1</v>
      </c>
      <c r="J46" s="77">
        <v>1</v>
      </c>
      <c r="K46" s="77">
        <v>1</v>
      </c>
      <c r="L46" s="77" t="s">
        <v>6</v>
      </c>
      <c r="M46" s="77" t="s">
        <v>6</v>
      </c>
      <c r="N46" s="77" t="s">
        <v>6</v>
      </c>
      <c r="O46" s="43">
        <v>0</v>
      </c>
      <c r="P46" s="43">
        <v>10200</v>
      </c>
      <c r="Q46" s="43">
        <v>10560</v>
      </c>
      <c r="R46" s="43"/>
      <c r="S46" s="38">
        <v>0</v>
      </c>
      <c r="T46" s="38">
        <f t="shared" si="6"/>
        <v>264480</v>
      </c>
      <c r="U46" s="39">
        <f t="shared" si="7"/>
        <v>275040</v>
      </c>
    </row>
    <row r="47" spans="1:23" ht="24.95" customHeight="1">
      <c r="A47" s="29">
        <v>30</v>
      </c>
      <c r="B47" s="40" t="s">
        <v>175</v>
      </c>
      <c r="C47" s="40" t="s">
        <v>112</v>
      </c>
      <c r="D47" s="29" t="s">
        <v>63</v>
      </c>
      <c r="E47" s="51" t="s">
        <v>19</v>
      </c>
      <c r="F47" s="123">
        <v>1</v>
      </c>
      <c r="G47" s="123">
        <v>1</v>
      </c>
      <c r="H47" s="79">
        <v>159420</v>
      </c>
      <c r="I47" s="61" t="s">
        <v>54</v>
      </c>
      <c r="J47" s="123">
        <v>1</v>
      </c>
      <c r="K47" s="61" t="s">
        <v>54</v>
      </c>
      <c r="L47" s="62" t="s">
        <v>6</v>
      </c>
      <c r="M47" s="63" t="s">
        <v>6</v>
      </c>
      <c r="N47" s="62" t="s">
        <v>6</v>
      </c>
      <c r="O47" s="64">
        <v>0</v>
      </c>
      <c r="P47" s="64">
        <v>5520</v>
      </c>
      <c r="Q47" s="43">
        <v>5760</v>
      </c>
      <c r="R47" s="80"/>
      <c r="S47" s="38">
        <v>0</v>
      </c>
      <c r="T47" s="38">
        <f t="shared" si="6"/>
        <v>164940</v>
      </c>
      <c r="U47" s="39">
        <f t="shared" si="7"/>
        <v>170700</v>
      </c>
    </row>
    <row r="48" spans="1:23" ht="24.95" customHeight="1">
      <c r="A48" s="123"/>
      <c r="B48" s="828" t="s">
        <v>98</v>
      </c>
      <c r="C48" s="829"/>
      <c r="D48" s="125"/>
      <c r="E48" s="124"/>
      <c r="F48" s="124"/>
      <c r="G48" s="124"/>
      <c r="H48" s="124"/>
      <c r="I48" s="31"/>
      <c r="J48" s="31"/>
      <c r="K48" s="31"/>
      <c r="L48" s="31"/>
      <c r="M48" s="31"/>
      <c r="N48" s="31"/>
      <c r="O48" s="84"/>
      <c r="P48" s="84"/>
      <c r="Q48" s="84"/>
      <c r="R48" s="37"/>
      <c r="S48" s="84"/>
      <c r="T48" s="38">
        <f t="shared" si="6"/>
        <v>0</v>
      </c>
      <c r="U48" s="39">
        <f t="shared" si="7"/>
        <v>0</v>
      </c>
      <c r="V48" s="2"/>
      <c r="W48" s="2"/>
    </row>
    <row r="49" spans="1:21" ht="22.5" customHeight="1">
      <c r="A49" s="29">
        <v>31</v>
      </c>
      <c r="B49" s="40" t="s">
        <v>103</v>
      </c>
      <c r="C49" s="40" t="s">
        <v>106</v>
      </c>
      <c r="D49" s="29" t="s">
        <v>6</v>
      </c>
      <c r="E49" s="82" t="s">
        <v>158</v>
      </c>
      <c r="F49" s="29">
        <v>1</v>
      </c>
      <c r="G49" s="29">
        <v>1</v>
      </c>
      <c r="H49" s="41">
        <v>150420</v>
      </c>
      <c r="I49" s="29">
        <v>1</v>
      </c>
      <c r="J49" s="29">
        <v>1</v>
      </c>
      <c r="K49" s="29">
        <v>1</v>
      </c>
      <c r="L49" s="29" t="s">
        <v>6</v>
      </c>
      <c r="M49" s="29" t="s">
        <v>6</v>
      </c>
      <c r="N49" s="29" t="s">
        <v>6</v>
      </c>
      <c r="O49" s="43">
        <v>0</v>
      </c>
      <c r="P49" s="43">
        <v>6000</v>
      </c>
      <c r="Q49" s="43">
        <v>6240</v>
      </c>
      <c r="R49" s="44"/>
      <c r="S49" s="38">
        <v>0</v>
      </c>
      <c r="T49" s="38">
        <f t="shared" si="6"/>
        <v>156420</v>
      </c>
      <c r="U49" s="39">
        <f t="shared" si="7"/>
        <v>162660</v>
      </c>
    </row>
    <row r="50" spans="1:21" ht="22.5" customHeight="1">
      <c r="A50" s="29"/>
      <c r="B50" s="828" t="s">
        <v>91</v>
      </c>
      <c r="C50" s="829"/>
      <c r="D50" s="29"/>
      <c r="E50" s="82"/>
      <c r="F50" s="29"/>
      <c r="G50" s="29"/>
      <c r="H50" s="41"/>
      <c r="I50" s="29"/>
      <c r="J50" s="29"/>
      <c r="K50" s="29"/>
      <c r="L50" s="29"/>
      <c r="M50" s="29"/>
      <c r="N50" s="29"/>
      <c r="O50" s="43"/>
      <c r="P50" s="43"/>
      <c r="Q50" s="43"/>
      <c r="R50" s="44"/>
      <c r="S50" s="38"/>
      <c r="T50" s="38">
        <f t="shared" ref="T50:T53" si="9">SUM(  P50,H50)</f>
        <v>0</v>
      </c>
      <c r="U50" s="39">
        <f t="shared" ref="U50:U53" si="10">SUM( T50,Q50)</f>
        <v>0</v>
      </c>
    </row>
    <row r="51" spans="1:21" ht="22.5" customHeight="1">
      <c r="A51" s="29">
        <v>32</v>
      </c>
      <c r="B51" s="40" t="s">
        <v>99</v>
      </c>
      <c r="C51" s="40" t="s">
        <v>107</v>
      </c>
      <c r="D51" s="29" t="s">
        <v>6</v>
      </c>
      <c r="E51" s="53" t="s">
        <v>157</v>
      </c>
      <c r="F51" s="29">
        <v>1</v>
      </c>
      <c r="G51" s="29">
        <v>1</v>
      </c>
      <c r="H51" s="41">
        <v>141360</v>
      </c>
      <c r="I51" s="29">
        <v>1</v>
      </c>
      <c r="J51" s="29">
        <v>1</v>
      </c>
      <c r="K51" s="29">
        <v>1</v>
      </c>
      <c r="L51" s="29" t="s">
        <v>6</v>
      </c>
      <c r="M51" s="29" t="s">
        <v>6</v>
      </c>
      <c r="N51" s="29" t="s">
        <v>6</v>
      </c>
      <c r="O51" s="43">
        <v>0</v>
      </c>
      <c r="P51" s="43">
        <v>4800</v>
      </c>
      <c r="Q51" s="43">
        <v>5040</v>
      </c>
      <c r="R51" s="44"/>
      <c r="S51" s="38">
        <v>0</v>
      </c>
      <c r="T51" s="38">
        <f t="shared" si="9"/>
        <v>146160</v>
      </c>
      <c r="U51" s="39">
        <f t="shared" si="10"/>
        <v>151200</v>
      </c>
    </row>
    <row r="52" spans="1:21" ht="22.5" customHeight="1">
      <c r="A52" s="29">
        <v>33</v>
      </c>
      <c r="B52" s="40" t="s">
        <v>100</v>
      </c>
      <c r="C52" s="40" t="s">
        <v>108</v>
      </c>
      <c r="D52" s="29" t="s">
        <v>6</v>
      </c>
      <c r="E52" s="53" t="s">
        <v>157</v>
      </c>
      <c r="F52" s="29">
        <v>1</v>
      </c>
      <c r="G52" s="29">
        <v>1</v>
      </c>
      <c r="H52" s="41">
        <v>144960</v>
      </c>
      <c r="I52" s="29">
        <v>1</v>
      </c>
      <c r="J52" s="29">
        <v>1</v>
      </c>
      <c r="K52" s="29">
        <v>1</v>
      </c>
      <c r="L52" s="29" t="s">
        <v>6</v>
      </c>
      <c r="M52" s="29" t="s">
        <v>6</v>
      </c>
      <c r="N52" s="29" t="s">
        <v>6</v>
      </c>
      <c r="O52" s="43">
        <v>0</v>
      </c>
      <c r="P52" s="43">
        <v>4920</v>
      </c>
      <c r="Q52" s="43">
        <v>5040</v>
      </c>
      <c r="R52" s="44"/>
      <c r="S52" s="38">
        <v>0</v>
      </c>
      <c r="T52" s="38">
        <f t="shared" si="9"/>
        <v>149880</v>
      </c>
      <c r="U52" s="39">
        <f t="shared" si="10"/>
        <v>154920</v>
      </c>
    </row>
    <row r="53" spans="1:21" s="5" customFormat="1" ht="22.5" customHeight="1">
      <c r="A53" s="8">
        <v>34</v>
      </c>
      <c r="B53" s="10" t="s">
        <v>207</v>
      </c>
      <c r="C53" s="14" t="s">
        <v>183</v>
      </c>
      <c r="D53" s="10"/>
      <c r="E53" s="11" t="s">
        <v>157</v>
      </c>
      <c r="F53" s="10">
        <v>1</v>
      </c>
      <c r="G53" s="10" t="s">
        <v>6</v>
      </c>
      <c r="H53" s="10">
        <v>0</v>
      </c>
      <c r="I53" s="10">
        <v>1</v>
      </c>
      <c r="J53" s="10">
        <v>1</v>
      </c>
      <c r="K53" s="10">
        <v>1</v>
      </c>
      <c r="L53" s="12" t="s">
        <v>205</v>
      </c>
      <c r="M53" s="10" t="s">
        <v>6</v>
      </c>
      <c r="N53" s="10" t="s">
        <v>6</v>
      </c>
      <c r="O53" s="15">
        <v>0</v>
      </c>
      <c r="P53" s="15">
        <v>0</v>
      </c>
      <c r="Q53" s="15">
        <v>0</v>
      </c>
      <c r="R53" s="16"/>
      <c r="S53" s="162">
        <v>0</v>
      </c>
      <c r="T53" s="38">
        <f t="shared" si="9"/>
        <v>0</v>
      </c>
      <c r="U53" s="39">
        <f t="shared" si="10"/>
        <v>0</v>
      </c>
    </row>
    <row r="54" spans="1:21" s="7" customFormat="1" ht="24.75" customHeight="1">
      <c r="A54" s="870" t="s">
        <v>0</v>
      </c>
      <c r="B54" s="870" t="s">
        <v>13</v>
      </c>
      <c r="C54" s="870" t="s">
        <v>1</v>
      </c>
      <c r="D54" s="870" t="s">
        <v>69</v>
      </c>
      <c r="E54" s="868" t="s">
        <v>65</v>
      </c>
      <c r="F54" s="868" t="s">
        <v>66</v>
      </c>
      <c r="G54" s="848" t="s">
        <v>22</v>
      </c>
      <c r="H54" s="849"/>
      <c r="I54" s="850" t="s">
        <v>192</v>
      </c>
      <c r="J54" s="851"/>
      <c r="K54" s="852"/>
      <c r="L54" s="856" t="s">
        <v>67</v>
      </c>
      <c r="M54" s="857"/>
      <c r="N54" s="858"/>
      <c r="O54" s="862" t="s">
        <v>68</v>
      </c>
      <c r="P54" s="863"/>
      <c r="Q54" s="864"/>
      <c r="R54" s="145"/>
      <c r="S54" s="862" t="s">
        <v>3</v>
      </c>
      <c r="T54" s="863"/>
      <c r="U54" s="864"/>
    </row>
    <row r="55" spans="1:21" s="7" customFormat="1" ht="26.25" customHeight="1">
      <c r="A55" s="871"/>
      <c r="B55" s="871"/>
      <c r="C55" s="871"/>
      <c r="D55" s="871"/>
      <c r="E55" s="873"/>
      <c r="F55" s="873"/>
      <c r="G55" s="868" t="s">
        <v>4</v>
      </c>
      <c r="H55" s="868" t="s">
        <v>23</v>
      </c>
      <c r="I55" s="853"/>
      <c r="J55" s="854"/>
      <c r="K55" s="855"/>
      <c r="L55" s="859"/>
      <c r="M55" s="860"/>
      <c r="N55" s="861"/>
      <c r="O55" s="865"/>
      <c r="P55" s="866"/>
      <c r="Q55" s="867"/>
      <c r="R55" s="145"/>
      <c r="S55" s="865"/>
      <c r="T55" s="866"/>
      <c r="U55" s="867"/>
    </row>
    <row r="56" spans="1:21" s="7" customFormat="1" ht="24.95" customHeight="1">
      <c r="A56" s="872"/>
      <c r="B56" s="872"/>
      <c r="C56" s="872"/>
      <c r="D56" s="872"/>
      <c r="E56" s="869"/>
      <c r="F56" s="869"/>
      <c r="G56" s="869"/>
      <c r="H56" s="869"/>
      <c r="I56" s="146">
        <v>2558</v>
      </c>
      <c r="J56" s="146">
        <v>2559</v>
      </c>
      <c r="K56" s="146">
        <v>2560</v>
      </c>
      <c r="L56" s="146">
        <v>2558</v>
      </c>
      <c r="M56" s="146">
        <v>2559</v>
      </c>
      <c r="N56" s="146">
        <v>2560</v>
      </c>
      <c r="O56" s="145">
        <v>2558</v>
      </c>
      <c r="P56" s="145">
        <v>2559</v>
      </c>
      <c r="Q56" s="145">
        <v>2560</v>
      </c>
      <c r="R56" s="8">
        <v>2554</v>
      </c>
      <c r="S56" s="145">
        <v>2558</v>
      </c>
      <c r="T56" s="145">
        <v>2559</v>
      </c>
      <c r="U56" s="145">
        <v>2560</v>
      </c>
    </row>
    <row r="57" spans="1:21" ht="24" customHeight="1">
      <c r="A57" s="29"/>
      <c r="B57" s="826" t="s">
        <v>58</v>
      </c>
      <c r="C57" s="827"/>
      <c r="D57" s="45"/>
      <c r="E57" s="87"/>
      <c r="F57" s="88"/>
      <c r="G57" s="88"/>
      <c r="H57" s="88"/>
      <c r="I57" s="88"/>
      <c r="J57" s="88"/>
      <c r="K57" s="88"/>
      <c r="L57" s="88"/>
      <c r="M57" s="88"/>
      <c r="N57" s="88"/>
      <c r="O57" s="89"/>
      <c r="P57" s="89"/>
      <c r="Q57" s="89"/>
      <c r="R57" s="89"/>
      <c r="S57" s="89"/>
      <c r="T57" s="89"/>
      <c r="U57" s="90"/>
    </row>
    <row r="58" spans="1:21" ht="24.95" customHeight="1">
      <c r="A58" s="29">
        <v>35</v>
      </c>
      <c r="B58" s="40" t="s">
        <v>44</v>
      </c>
      <c r="C58" s="40" t="s">
        <v>46</v>
      </c>
      <c r="D58" s="29" t="s">
        <v>64</v>
      </c>
      <c r="E58" s="51">
        <v>6</v>
      </c>
      <c r="F58" s="123">
        <v>1</v>
      </c>
      <c r="G58" s="123">
        <v>1</v>
      </c>
      <c r="H58" s="77">
        <v>306480</v>
      </c>
      <c r="I58" s="77">
        <v>1</v>
      </c>
      <c r="J58" s="77">
        <v>1</v>
      </c>
      <c r="K58" s="77">
        <v>1</v>
      </c>
      <c r="L58" s="77" t="s">
        <v>6</v>
      </c>
      <c r="M58" s="77" t="s">
        <v>6</v>
      </c>
      <c r="N58" s="77" t="s">
        <v>6</v>
      </c>
      <c r="O58" s="43">
        <v>0</v>
      </c>
      <c r="P58" s="43">
        <v>10560</v>
      </c>
      <c r="Q58" s="43">
        <v>10800</v>
      </c>
      <c r="R58" s="43"/>
      <c r="S58" s="38">
        <v>0</v>
      </c>
      <c r="T58" s="38">
        <f>SUM(  P58,H58)</f>
        <v>317040</v>
      </c>
      <c r="U58" s="39">
        <f>SUM( T58,Q58)</f>
        <v>327840</v>
      </c>
    </row>
    <row r="59" spans="1:21" ht="24.95" customHeight="1">
      <c r="A59" s="29">
        <v>36</v>
      </c>
      <c r="B59" s="40" t="s">
        <v>114</v>
      </c>
      <c r="C59" s="40" t="s">
        <v>115</v>
      </c>
      <c r="D59" s="29" t="s">
        <v>80</v>
      </c>
      <c r="E59" s="51" t="s">
        <v>18</v>
      </c>
      <c r="F59" s="123">
        <v>1</v>
      </c>
      <c r="G59" s="77">
        <v>1</v>
      </c>
      <c r="H59" s="77">
        <v>244800</v>
      </c>
      <c r="I59" s="77">
        <v>1</v>
      </c>
      <c r="J59" s="77">
        <v>1</v>
      </c>
      <c r="K59" s="77">
        <v>1</v>
      </c>
      <c r="L59" s="77" t="s">
        <v>6</v>
      </c>
      <c r="M59" s="77" t="s">
        <v>6</v>
      </c>
      <c r="N59" s="77" t="s">
        <v>6</v>
      </c>
      <c r="O59" s="43">
        <v>0</v>
      </c>
      <c r="P59" s="52">
        <v>8880</v>
      </c>
      <c r="Q59" s="43">
        <v>8880</v>
      </c>
      <c r="R59" s="43"/>
      <c r="S59" s="68">
        <v>0</v>
      </c>
      <c r="T59" s="38">
        <f>SUM(  P59,H59)</f>
        <v>253680</v>
      </c>
      <c r="U59" s="39">
        <f>SUM( T59,Q59)</f>
        <v>262560</v>
      </c>
    </row>
    <row r="60" spans="1:21" ht="24.95" customHeight="1">
      <c r="A60" s="29">
        <v>37</v>
      </c>
      <c r="B60" s="40" t="s">
        <v>25</v>
      </c>
      <c r="C60" s="40" t="s">
        <v>166</v>
      </c>
      <c r="D60" s="29" t="s">
        <v>84</v>
      </c>
      <c r="E60" s="53" t="s">
        <v>90</v>
      </c>
      <c r="F60" s="29">
        <v>1</v>
      </c>
      <c r="G60" s="29">
        <v>1</v>
      </c>
      <c r="H60" s="41">
        <v>0</v>
      </c>
      <c r="I60" s="41">
        <v>1</v>
      </c>
      <c r="J60" s="41">
        <v>1</v>
      </c>
      <c r="K60" s="41">
        <v>1</v>
      </c>
      <c r="L60" s="41" t="s">
        <v>6</v>
      </c>
      <c r="M60" s="41" t="s">
        <v>6</v>
      </c>
      <c r="N60" s="41" t="s">
        <v>6</v>
      </c>
      <c r="O60" s="841" t="s">
        <v>24</v>
      </c>
      <c r="P60" s="842"/>
      <c r="Q60" s="842"/>
      <c r="R60" s="842"/>
      <c r="S60" s="842"/>
      <c r="T60" s="842"/>
      <c r="U60" s="843"/>
    </row>
    <row r="61" spans="1:21" ht="21" customHeight="1">
      <c r="A61" s="29">
        <v>38</v>
      </c>
      <c r="B61" s="40" t="s">
        <v>26</v>
      </c>
      <c r="C61" s="40" t="s">
        <v>166</v>
      </c>
      <c r="D61" s="29" t="s">
        <v>85</v>
      </c>
      <c r="E61" s="53" t="s">
        <v>90</v>
      </c>
      <c r="F61" s="29">
        <v>1</v>
      </c>
      <c r="G61" s="29">
        <v>1</v>
      </c>
      <c r="H61" s="41">
        <v>0</v>
      </c>
      <c r="I61" s="41">
        <v>1</v>
      </c>
      <c r="J61" s="41">
        <v>1</v>
      </c>
      <c r="K61" s="41">
        <v>1</v>
      </c>
      <c r="L61" s="41" t="s">
        <v>6</v>
      </c>
      <c r="M61" s="41" t="s">
        <v>6</v>
      </c>
      <c r="N61" s="41" t="s">
        <v>6</v>
      </c>
      <c r="O61" s="841" t="s">
        <v>24</v>
      </c>
      <c r="P61" s="842"/>
      <c r="Q61" s="842"/>
      <c r="R61" s="842"/>
      <c r="S61" s="842"/>
      <c r="T61" s="842"/>
      <c r="U61" s="843"/>
    </row>
    <row r="62" spans="1:21" ht="24.95" customHeight="1">
      <c r="A62" s="29">
        <v>39</v>
      </c>
      <c r="B62" s="40" t="s">
        <v>27</v>
      </c>
      <c r="C62" s="40" t="s">
        <v>166</v>
      </c>
      <c r="D62" s="29" t="s">
        <v>86</v>
      </c>
      <c r="E62" s="53" t="s">
        <v>90</v>
      </c>
      <c r="F62" s="29">
        <v>1</v>
      </c>
      <c r="G62" s="29">
        <v>1</v>
      </c>
      <c r="H62" s="41">
        <v>0</v>
      </c>
      <c r="I62" s="41">
        <v>1</v>
      </c>
      <c r="J62" s="41">
        <v>1</v>
      </c>
      <c r="K62" s="41">
        <v>1</v>
      </c>
      <c r="L62" s="41" t="s">
        <v>6</v>
      </c>
      <c r="M62" s="41" t="s">
        <v>6</v>
      </c>
      <c r="N62" s="41" t="s">
        <v>6</v>
      </c>
      <c r="O62" s="841" t="s">
        <v>24</v>
      </c>
      <c r="P62" s="842"/>
      <c r="Q62" s="842"/>
      <c r="R62" s="842"/>
      <c r="S62" s="842"/>
      <c r="T62" s="842"/>
      <c r="U62" s="843"/>
    </row>
    <row r="63" spans="1:21" ht="24.95" customHeight="1">
      <c r="A63" s="29">
        <v>40</v>
      </c>
      <c r="B63" s="40" t="s">
        <v>29</v>
      </c>
      <c r="C63" s="112" t="s">
        <v>168</v>
      </c>
      <c r="D63" s="29" t="s">
        <v>87</v>
      </c>
      <c r="E63" s="53" t="s">
        <v>167</v>
      </c>
      <c r="F63" s="29">
        <v>1</v>
      </c>
      <c r="G63" s="29">
        <v>1</v>
      </c>
      <c r="H63" s="41">
        <v>0</v>
      </c>
      <c r="I63" s="41">
        <v>1</v>
      </c>
      <c r="J63" s="41">
        <v>1</v>
      </c>
      <c r="K63" s="41">
        <v>1</v>
      </c>
      <c r="L63" s="41" t="s">
        <v>6</v>
      </c>
      <c r="M63" s="41" t="s">
        <v>6</v>
      </c>
      <c r="N63" s="41" t="s">
        <v>6</v>
      </c>
      <c r="O63" s="841" t="s">
        <v>24</v>
      </c>
      <c r="P63" s="842"/>
      <c r="Q63" s="842"/>
      <c r="R63" s="842"/>
      <c r="S63" s="842"/>
      <c r="T63" s="842"/>
      <c r="U63" s="843"/>
    </row>
    <row r="64" spans="1:21" ht="24" customHeight="1">
      <c r="A64" s="29">
        <v>41</v>
      </c>
      <c r="B64" s="30" t="s">
        <v>30</v>
      </c>
      <c r="C64" s="112" t="s">
        <v>168</v>
      </c>
      <c r="D64" s="31" t="s">
        <v>88</v>
      </c>
      <c r="E64" s="53" t="s">
        <v>167</v>
      </c>
      <c r="F64" s="31">
        <v>1</v>
      </c>
      <c r="G64" s="31">
        <v>1</v>
      </c>
      <c r="H64" s="32">
        <v>0</v>
      </c>
      <c r="I64" s="32">
        <v>1</v>
      </c>
      <c r="J64" s="32">
        <v>1</v>
      </c>
      <c r="K64" s="32">
        <v>1</v>
      </c>
      <c r="L64" s="32" t="s">
        <v>6</v>
      </c>
      <c r="M64" s="32" t="s">
        <v>6</v>
      </c>
      <c r="N64" s="32" t="s">
        <v>6</v>
      </c>
      <c r="O64" s="841" t="s">
        <v>24</v>
      </c>
      <c r="P64" s="842"/>
      <c r="Q64" s="842"/>
      <c r="R64" s="842"/>
      <c r="S64" s="842"/>
      <c r="T64" s="842"/>
      <c r="U64" s="843"/>
    </row>
    <row r="65" spans="1:21" ht="24.95" customHeight="1">
      <c r="A65" s="29">
        <v>42</v>
      </c>
      <c r="B65" s="40" t="s">
        <v>154</v>
      </c>
      <c r="C65" s="112" t="s">
        <v>168</v>
      </c>
      <c r="D65" s="29" t="s">
        <v>89</v>
      </c>
      <c r="E65" s="53" t="s">
        <v>167</v>
      </c>
      <c r="F65" s="29">
        <v>1</v>
      </c>
      <c r="G65" s="29">
        <v>1</v>
      </c>
      <c r="H65" s="41">
        <v>0</v>
      </c>
      <c r="I65" s="41">
        <v>1</v>
      </c>
      <c r="J65" s="41">
        <v>1</v>
      </c>
      <c r="K65" s="41">
        <v>1</v>
      </c>
      <c r="L65" s="41" t="s">
        <v>6</v>
      </c>
      <c r="M65" s="41" t="s">
        <v>6</v>
      </c>
      <c r="N65" s="41" t="s">
        <v>6</v>
      </c>
      <c r="O65" s="841" t="s">
        <v>24</v>
      </c>
      <c r="P65" s="842"/>
      <c r="Q65" s="842"/>
      <c r="R65" s="842"/>
      <c r="S65" s="842"/>
      <c r="T65" s="842"/>
      <c r="U65" s="843"/>
    </row>
    <row r="66" spans="1:21" ht="24.95" customHeight="1">
      <c r="A66" s="8">
        <v>43</v>
      </c>
      <c r="B66" s="8" t="s">
        <v>204</v>
      </c>
      <c r="C66" s="114" t="s">
        <v>168</v>
      </c>
      <c r="D66" s="8" t="s">
        <v>186</v>
      </c>
      <c r="E66" s="9" t="s">
        <v>167</v>
      </c>
      <c r="F66" s="8">
        <v>1</v>
      </c>
      <c r="G66" s="8">
        <v>1</v>
      </c>
      <c r="H66" s="113">
        <v>0</v>
      </c>
      <c r="I66" s="113">
        <v>1</v>
      </c>
      <c r="J66" s="113">
        <v>1</v>
      </c>
      <c r="K66" s="113">
        <v>1</v>
      </c>
      <c r="L66" s="113" t="s">
        <v>6</v>
      </c>
      <c r="M66" s="113" t="s">
        <v>6</v>
      </c>
      <c r="N66" s="113" t="s">
        <v>6</v>
      </c>
      <c r="O66" s="837" t="s">
        <v>24</v>
      </c>
      <c r="P66" s="838"/>
      <c r="Q66" s="838"/>
      <c r="R66" s="838"/>
      <c r="S66" s="838"/>
      <c r="T66" s="838"/>
      <c r="U66" s="839"/>
    </row>
    <row r="67" spans="1:21" ht="24.95" customHeight="1">
      <c r="A67" s="29"/>
      <c r="B67" s="828" t="s">
        <v>98</v>
      </c>
      <c r="C67" s="829"/>
      <c r="D67" s="844"/>
      <c r="E67" s="845"/>
      <c r="F67" s="845"/>
      <c r="G67" s="845"/>
      <c r="H67" s="845"/>
      <c r="I67" s="845"/>
      <c r="J67" s="845"/>
      <c r="K67" s="845"/>
      <c r="L67" s="845"/>
      <c r="M67" s="845"/>
      <c r="N67" s="845"/>
      <c r="O67" s="845"/>
      <c r="P67" s="845"/>
      <c r="Q67" s="845"/>
      <c r="R67" s="845"/>
      <c r="S67" s="845"/>
      <c r="T67" s="845"/>
      <c r="U67" s="846"/>
    </row>
    <row r="68" spans="1:21" ht="24.95" customHeight="1">
      <c r="A68" s="29">
        <v>44</v>
      </c>
      <c r="B68" s="40" t="s">
        <v>120</v>
      </c>
      <c r="C68" s="40" t="s">
        <v>184</v>
      </c>
      <c r="D68" s="29" t="s">
        <v>6</v>
      </c>
      <c r="E68" s="53" t="s">
        <v>157</v>
      </c>
      <c r="F68" s="29">
        <v>1</v>
      </c>
      <c r="G68" s="29">
        <v>1</v>
      </c>
      <c r="H68" s="29" t="s">
        <v>6</v>
      </c>
      <c r="I68" s="29">
        <v>1</v>
      </c>
      <c r="J68" s="29">
        <v>1</v>
      </c>
      <c r="K68" s="29">
        <v>1</v>
      </c>
      <c r="L68" s="29" t="s">
        <v>6</v>
      </c>
      <c r="M68" s="29" t="s">
        <v>6</v>
      </c>
      <c r="N68" s="29" t="s">
        <v>6</v>
      </c>
      <c r="O68" s="841" t="s">
        <v>24</v>
      </c>
      <c r="P68" s="842"/>
      <c r="Q68" s="842"/>
      <c r="R68" s="842"/>
      <c r="S68" s="842"/>
      <c r="T68" s="842"/>
      <c r="U68" s="843"/>
    </row>
    <row r="69" spans="1:21" ht="24.95" customHeight="1">
      <c r="A69" s="29">
        <v>45</v>
      </c>
      <c r="B69" s="55" t="s">
        <v>121</v>
      </c>
      <c r="C69" s="40" t="s">
        <v>184</v>
      </c>
      <c r="D69" s="29" t="s">
        <v>6</v>
      </c>
      <c r="E69" s="53" t="s">
        <v>157</v>
      </c>
      <c r="F69" s="29">
        <v>1</v>
      </c>
      <c r="G69" s="29">
        <v>1</v>
      </c>
      <c r="H69" s="29" t="s">
        <v>6</v>
      </c>
      <c r="I69" s="29">
        <v>1</v>
      </c>
      <c r="J69" s="29">
        <v>1</v>
      </c>
      <c r="K69" s="29">
        <v>1</v>
      </c>
      <c r="L69" s="29" t="s">
        <v>6</v>
      </c>
      <c r="M69" s="29" t="s">
        <v>6</v>
      </c>
      <c r="N69" s="29" t="s">
        <v>6</v>
      </c>
      <c r="O69" s="847" t="s">
        <v>24</v>
      </c>
      <c r="P69" s="847"/>
      <c r="Q69" s="847"/>
      <c r="R69" s="847"/>
      <c r="S69" s="847"/>
      <c r="T69" s="847"/>
      <c r="U69" s="847"/>
    </row>
    <row r="70" spans="1:21" ht="24.95" customHeight="1">
      <c r="A70" s="29">
        <v>46</v>
      </c>
      <c r="B70" s="40" t="s">
        <v>122</v>
      </c>
      <c r="C70" s="40" t="s">
        <v>184</v>
      </c>
      <c r="D70" s="29" t="s">
        <v>6</v>
      </c>
      <c r="E70" s="53" t="s">
        <v>157</v>
      </c>
      <c r="F70" s="29">
        <v>1</v>
      </c>
      <c r="G70" s="29">
        <v>1</v>
      </c>
      <c r="H70" s="29" t="s">
        <v>6</v>
      </c>
      <c r="I70" s="29">
        <v>1</v>
      </c>
      <c r="J70" s="29">
        <v>1</v>
      </c>
      <c r="K70" s="29">
        <v>1</v>
      </c>
      <c r="L70" s="29" t="s">
        <v>6</v>
      </c>
      <c r="M70" s="29" t="s">
        <v>6</v>
      </c>
      <c r="N70" s="29" t="s">
        <v>6</v>
      </c>
      <c r="O70" s="841" t="s">
        <v>24</v>
      </c>
      <c r="P70" s="842"/>
      <c r="Q70" s="842"/>
      <c r="R70" s="842"/>
      <c r="S70" s="842"/>
      <c r="T70" s="842"/>
      <c r="U70" s="843"/>
    </row>
    <row r="71" spans="1:21" ht="24.95" customHeight="1">
      <c r="A71" s="29">
        <v>47</v>
      </c>
      <c r="B71" s="40" t="s">
        <v>123</v>
      </c>
      <c r="C71" s="40" t="s">
        <v>184</v>
      </c>
      <c r="D71" s="29" t="s">
        <v>6</v>
      </c>
      <c r="E71" s="53" t="s">
        <v>157</v>
      </c>
      <c r="F71" s="29">
        <v>1</v>
      </c>
      <c r="G71" s="29">
        <v>1</v>
      </c>
      <c r="H71" s="29" t="s">
        <v>6</v>
      </c>
      <c r="I71" s="29">
        <v>1</v>
      </c>
      <c r="J71" s="29">
        <v>1</v>
      </c>
      <c r="K71" s="29">
        <v>1</v>
      </c>
      <c r="L71" s="29" t="s">
        <v>6</v>
      </c>
      <c r="M71" s="29" t="s">
        <v>6</v>
      </c>
      <c r="N71" s="29" t="s">
        <v>6</v>
      </c>
      <c r="O71" s="841" t="s">
        <v>24</v>
      </c>
      <c r="P71" s="842"/>
      <c r="Q71" s="842"/>
      <c r="R71" s="842"/>
      <c r="S71" s="842"/>
      <c r="T71" s="842"/>
      <c r="U71" s="843"/>
    </row>
    <row r="72" spans="1:21" ht="24.95" customHeight="1">
      <c r="A72" s="29">
        <v>48</v>
      </c>
      <c r="B72" s="40" t="s">
        <v>124</v>
      </c>
      <c r="C72" s="40" t="s">
        <v>184</v>
      </c>
      <c r="D72" s="29" t="s">
        <v>6</v>
      </c>
      <c r="E72" s="53" t="s">
        <v>157</v>
      </c>
      <c r="F72" s="29">
        <v>1</v>
      </c>
      <c r="G72" s="29">
        <v>1</v>
      </c>
      <c r="H72" s="29" t="s">
        <v>6</v>
      </c>
      <c r="I72" s="29">
        <v>1</v>
      </c>
      <c r="J72" s="29">
        <v>1</v>
      </c>
      <c r="K72" s="29">
        <v>1</v>
      </c>
      <c r="L72" s="29" t="s">
        <v>6</v>
      </c>
      <c r="M72" s="29" t="s">
        <v>6</v>
      </c>
      <c r="N72" s="29" t="s">
        <v>6</v>
      </c>
      <c r="O72" s="841" t="s">
        <v>24</v>
      </c>
      <c r="P72" s="842"/>
      <c r="Q72" s="842"/>
      <c r="R72" s="842"/>
      <c r="S72" s="842"/>
      <c r="T72" s="842"/>
      <c r="U72" s="843"/>
    </row>
    <row r="73" spans="1:21" ht="24.95" customHeight="1">
      <c r="A73" s="29">
        <v>49</v>
      </c>
      <c r="B73" s="40" t="s">
        <v>125</v>
      </c>
      <c r="C73" s="40" t="s">
        <v>184</v>
      </c>
      <c r="D73" s="29" t="s">
        <v>6</v>
      </c>
      <c r="E73" s="53" t="s">
        <v>157</v>
      </c>
      <c r="F73" s="29">
        <v>1</v>
      </c>
      <c r="G73" s="29">
        <v>1</v>
      </c>
      <c r="H73" s="29" t="s">
        <v>6</v>
      </c>
      <c r="I73" s="29">
        <v>1</v>
      </c>
      <c r="J73" s="29">
        <v>1</v>
      </c>
      <c r="K73" s="29">
        <v>1</v>
      </c>
      <c r="L73" s="29" t="s">
        <v>6</v>
      </c>
      <c r="M73" s="29" t="s">
        <v>6</v>
      </c>
      <c r="N73" s="29" t="s">
        <v>6</v>
      </c>
      <c r="O73" s="841" t="s">
        <v>24</v>
      </c>
      <c r="P73" s="842"/>
      <c r="Q73" s="842"/>
      <c r="R73" s="842"/>
      <c r="S73" s="842"/>
      <c r="T73" s="842"/>
      <c r="U73" s="843"/>
    </row>
    <row r="74" spans="1:21" ht="24.95" customHeight="1">
      <c r="A74" s="29">
        <v>50</v>
      </c>
      <c r="B74" s="40" t="s">
        <v>126</v>
      </c>
      <c r="C74" s="40" t="s">
        <v>184</v>
      </c>
      <c r="D74" s="29" t="s">
        <v>6</v>
      </c>
      <c r="E74" s="53" t="s">
        <v>157</v>
      </c>
      <c r="F74" s="29">
        <v>1</v>
      </c>
      <c r="G74" s="29">
        <v>1</v>
      </c>
      <c r="H74" s="29" t="s">
        <v>6</v>
      </c>
      <c r="I74" s="29">
        <v>1</v>
      </c>
      <c r="J74" s="29">
        <v>1</v>
      </c>
      <c r="K74" s="29">
        <v>1</v>
      </c>
      <c r="L74" s="29" t="s">
        <v>6</v>
      </c>
      <c r="M74" s="29" t="s">
        <v>6</v>
      </c>
      <c r="N74" s="29" t="s">
        <v>6</v>
      </c>
      <c r="O74" s="841" t="s">
        <v>24</v>
      </c>
      <c r="P74" s="842"/>
      <c r="Q74" s="842"/>
      <c r="R74" s="842"/>
      <c r="S74" s="842"/>
      <c r="T74" s="842"/>
      <c r="U74" s="843"/>
    </row>
    <row r="75" spans="1:21" ht="24.95" customHeight="1">
      <c r="A75" s="29">
        <v>51</v>
      </c>
      <c r="B75" s="40" t="s">
        <v>127</v>
      </c>
      <c r="C75" s="40" t="s">
        <v>184</v>
      </c>
      <c r="D75" s="29" t="s">
        <v>6</v>
      </c>
      <c r="E75" s="53" t="s">
        <v>157</v>
      </c>
      <c r="F75" s="29">
        <v>1</v>
      </c>
      <c r="G75" s="29">
        <v>1</v>
      </c>
      <c r="H75" s="29" t="s">
        <v>6</v>
      </c>
      <c r="I75" s="29">
        <v>1</v>
      </c>
      <c r="J75" s="29">
        <v>1</v>
      </c>
      <c r="K75" s="29">
        <v>1</v>
      </c>
      <c r="L75" s="29" t="s">
        <v>6</v>
      </c>
      <c r="M75" s="29" t="s">
        <v>6</v>
      </c>
      <c r="N75" s="29" t="s">
        <v>6</v>
      </c>
      <c r="O75" s="841" t="s">
        <v>24</v>
      </c>
      <c r="P75" s="842"/>
      <c r="Q75" s="842"/>
      <c r="R75" s="842"/>
      <c r="S75" s="842"/>
      <c r="T75" s="842"/>
      <c r="U75" s="843"/>
    </row>
    <row r="76" spans="1:21" s="5" customFormat="1" ht="24.95" customHeight="1">
      <c r="A76" s="8">
        <v>52</v>
      </c>
      <c r="B76" s="10" t="s">
        <v>33</v>
      </c>
      <c r="C76" s="40" t="s">
        <v>184</v>
      </c>
      <c r="D76" s="29" t="s">
        <v>6</v>
      </c>
      <c r="E76" s="9" t="s">
        <v>157</v>
      </c>
      <c r="F76" s="10">
        <v>1</v>
      </c>
      <c r="G76" s="10" t="s">
        <v>6</v>
      </c>
      <c r="H76" s="10" t="s">
        <v>6</v>
      </c>
      <c r="I76" s="10">
        <v>1</v>
      </c>
      <c r="J76" s="10">
        <v>1</v>
      </c>
      <c r="K76" s="10">
        <v>1</v>
      </c>
      <c r="L76" s="12" t="s">
        <v>38</v>
      </c>
      <c r="M76" s="10" t="s">
        <v>6</v>
      </c>
      <c r="N76" s="10" t="s">
        <v>6</v>
      </c>
      <c r="O76" s="837" t="s">
        <v>24</v>
      </c>
      <c r="P76" s="838"/>
      <c r="Q76" s="838"/>
      <c r="R76" s="838"/>
      <c r="S76" s="838"/>
      <c r="T76" s="838"/>
      <c r="U76" s="839"/>
    </row>
    <row r="77" spans="1:21" ht="24.95" customHeight="1">
      <c r="A77" s="29"/>
      <c r="B77" s="826" t="s">
        <v>17</v>
      </c>
      <c r="C77" s="827"/>
      <c r="D77" s="45"/>
      <c r="E77" s="69"/>
      <c r="F77" s="70"/>
      <c r="G77" s="70"/>
      <c r="H77" s="70"/>
      <c r="I77" s="70"/>
      <c r="J77" s="70"/>
      <c r="K77" s="70"/>
      <c r="L77" s="70"/>
      <c r="M77" s="70"/>
      <c r="N77" s="70"/>
      <c r="O77" s="71"/>
      <c r="P77" s="71"/>
      <c r="Q77" s="71"/>
      <c r="R77" s="72"/>
      <c r="S77" s="71"/>
      <c r="T77" s="71"/>
      <c r="U77" s="73"/>
    </row>
    <row r="78" spans="1:21" ht="24.95" customHeight="1">
      <c r="A78" s="29">
        <v>53</v>
      </c>
      <c r="B78" s="40" t="s">
        <v>28</v>
      </c>
      <c r="C78" s="55" t="s">
        <v>47</v>
      </c>
      <c r="D78" s="29" t="s">
        <v>131</v>
      </c>
      <c r="E78" s="53">
        <v>6</v>
      </c>
      <c r="F78" s="29">
        <v>1</v>
      </c>
      <c r="G78" s="29">
        <v>1</v>
      </c>
      <c r="H78" s="41">
        <v>306480</v>
      </c>
      <c r="I78" s="54">
        <v>1</v>
      </c>
      <c r="J78" s="42" t="s">
        <v>54</v>
      </c>
      <c r="K78" s="54">
        <v>1</v>
      </c>
      <c r="L78" s="29" t="s">
        <v>6</v>
      </c>
      <c r="M78" s="42" t="s">
        <v>116</v>
      </c>
      <c r="N78" s="29" t="s">
        <v>6</v>
      </c>
      <c r="O78" s="52">
        <v>0</v>
      </c>
      <c r="P78" s="52">
        <v>10560</v>
      </c>
      <c r="Q78" s="52">
        <v>10800</v>
      </c>
      <c r="R78" s="44"/>
      <c r="S78" s="38">
        <v>0</v>
      </c>
      <c r="T78" s="38">
        <f>SUM(  P78,H78)</f>
        <v>317040</v>
      </c>
      <c r="U78" s="39">
        <f>SUM( T78,Q78)</f>
        <v>327840</v>
      </c>
    </row>
    <row r="79" spans="1:21" ht="24.95" customHeight="1">
      <c r="A79" s="29">
        <v>54</v>
      </c>
      <c r="B79" s="40" t="s">
        <v>15</v>
      </c>
      <c r="C79" s="40" t="s">
        <v>43</v>
      </c>
      <c r="D79" s="29" t="s">
        <v>81</v>
      </c>
      <c r="E79" s="53" t="s">
        <v>18</v>
      </c>
      <c r="F79" s="29">
        <v>1</v>
      </c>
      <c r="G79" s="29">
        <v>1</v>
      </c>
      <c r="H79" s="41">
        <v>210600</v>
      </c>
      <c r="I79" s="41">
        <v>1</v>
      </c>
      <c r="J79" s="41">
        <v>1</v>
      </c>
      <c r="K79" s="41">
        <v>1</v>
      </c>
      <c r="L79" s="41" t="s">
        <v>6</v>
      </c>
      <c r="M79" s="41" t="s">
        <v>6</v>
      </c>
      <c r="N79" s="41" t="s">
        <v>6</v>
      </c>
      <c r="O79" s="43">
        <v>0</v>
      </c>
      <c r="P79" s="52">
        <v>8160</v>
      </c>
      <c r="Q79" s="43">
        <v>8640</v>
      </c>
      <c r="R79" s="44"/>
      <c r="S79" s="38">
        <v>0</v>
      </c>
      <c r="T79" s="38">
        <f t="shared" ref="T79:T80" si="11">SUM(  P79,H79)</f>
        <v>218760</v>
      </c>
      <c r="U79" s="39">
        <f t="shared" ref="U79:U80" si="12">SUM( T79,Q79)</f>
        <v>227400</v>
      </c>
    </row>
    <row r="80" spans="1:21" ht="24.95" customHeight="1">
      <c r="A80" s="29">
        <v>55</v>
      </c>
      <c r="B80" s="40" t="s">
        <v>140</v>
      </c>
      <c r="C80" s="55" t="s">
        <v>147</v>
      </c>
      <c r="D80" s="29" t="s">
        <v>130</v>
      </c>
      <c r="E80" s="81" t="s">
        <v>19</v>
      </c>
      <c r="F80" s="28">
        <v>1</v>
      </c>
      <c r="G80" s="28">
        <v>1</v>
      </c>
      <c r="H80" s="79">
        <v>159420</v>
      </c>
      <c r="I80" s="61" t="s">
        <v>54</v>
      </c>
      <c r="J80" s="123">
        <v>1</v>
      </c>
      <c r="K80" s="61" t="s">
        <v>54</v>
      </c>
      <c r="L80" s="61" t="s">
        <v>6</v>
      </c>
      <c r="M80" s="83" t="s">
        <v>6</v>
      </c>
      <c r="N80" s="61" t="s">
        <v>6</v>
      </c>
      <c r="O80" s="64">
        <v>0</v>
      </c>
      <c r="P80" s="64">
        <v>5520</v>
      </c>
      <c r="Q80" s="43">
        <v>5760</v>
      </c>
      <c r="R80" s="80"/>
      <c r="S80" s="68">
        <v>0</v>
      </c>
      <c r="T80" s="38">
        <f t="shared" si="11"/>
        <v>164940</v>
      </c>
      <c r="U80" s="39">
        <f t="shared" si="12"/>
        <v>170700</v>
      </c>
    </row>
    <row r="81" spans="1:26" ht="24.95" customHeight="1">
      <c r="A81" s="151"/>
      <c r="B81" s="152"/>
      <c r="C81" s="153"/>
      <c r="D81" s="151"/>
      <c r="E81" s="154"/>
      <c r="F81" s="155"/>
      <c r="G81" s="155"/>
      <c r="H81" s="156"/>
      <c r="I81" s="157"/>
      <c r="J81" s="158"/>
      <c r="K81" s="157"/>
      <c r="L81" s="157"/>
      <c r="M81" s="147"/>
      <c r="N81" s="157"/>
      <c r="O81" s="36"/>
      <c r="P81" s="36"/>
      <c r="Q81" s="159"/>
      <c r="R81" s="160"/>
      <c r="S81" s="161"/>
      <c r="T81" s="161"/>
      <c r="U81" s="159"/>
    </row>
    <row r="82" spans="1:26" s="24" customFormat="1" ht="24.95" customHeight="1">
      <c r="A82" s="836" t="s">
        <v>0</v>
      </c>
      <c r="B82" s="836" t="s">
        <v>13</v>
      </c>
      <c r="C82" s="836" t="s">
        <v>1</v>
      </c>
      <c r="D82" s="836" t="s">
        <v>69</v>
      </c>
      <c r="E82" s="835" t="s">
        <v>65</v>
      </c>
      <c r="F82" s="835" t="s">
        <v>66</v>
      </c>
      <c r="G82" s="835" t="s">
        <v>22</v>
      </c>
      <c r="H82" s="835"/>
      <c r="I82" s="840" t="s">
        <v>192</v>
      </c>
      <c r="J82" s="840"/>
      <c r="K82" s="840"/>
      <c r="L82" s="835" t="s">
        <v>67</v>
      </c>
      <c r="M82" s="835"/>
      <c r="N82" s="835"/>
      <c r="O82" s="836" t="s">
        <v>68</v>
      </c>
      <c r="P82" s="836"/>
      <c r="Q82" s="836"/>
      <c r="R82" s="145"/>
      <c r="S82" s="836" t="s">
        <v>3</v>
      </c>
      <c r="T82" s="836"/>
      <c r="U82" s="836"/>
      <c r="V82" s="6"/>
      <c r="W82" s="6"/>
      <c r="X82" s="6"/>
      <c r="Y82" s="6"/>
      <c r="Z82" s="6"/>
    </row>
    <row r="83" spans="1:26" s="6" customFormat="1" ht="26.25" customHeight="1">
      <c r="A83" s="836"/>
      <c r="B83" s="836"/>
      <c r="C83" s="836"/>
      <c r="D83" s="836"/>
      <c r="E83" s="835"/>
      <c r="F83" s="835"/>
      <c r="G83" s="835" t="s">
        <v>4</v>
      </c>
      <c r="H83" s="835" t="s">
        <v>23</v>
      </c>
      <c r="I83" s="840"/>
      <c r="J83" s="840"/>
      <c r="K83" s="840"/>
      <c r="L83" s="835"/>
      <c r="M83" s="835"/>
      <c r="N83" s="835"/>
      <c r="O83" s="836"/>
      <c r="P83" s="836"/>
      <c r="Q83" s="836"/>
      <c r="R83" s="145"/>
      <c r="S83" s="836"/>
      <c r="T83" s="836"/>
      <c r="U83" s="836"/>
    </row>
    <row r="84" spans="1:26" s="25" customFormat="1" ht="24.95" customHeight="1">
      <c r="A84" s="836"/>
      <c r="B84" s="836"/>
      <c r="C84" s="836"/>
      <c r="D84" s="836"/>
      <c r="E84" s="835"/>
      <c r="F84" s="835"/>
      <c r="G84" s="835"/>
      <c r="H84" s="835"/>
      <c r="I84" s="146">
        <v>2558</v>
      </c>
      <c r="J84" s="146">
        <v>2559</v>
      </c>
      <c r="K84" s="146">
        <v>2560</v>
      </c>
      <c r="L84" s="146">
        <v>2558</v>
      </c>
      <c r="M84" s="146">
        <v>2559</v>
      </c>
      <c r="N84" s="146">
        <v>2560</v>
      </c>
      <c r="O84" s="145">
        <v>2558</v>
      </c>
      <c r="P84" s="145">
        <v>2559</v>
      </c>
      <c r="Q84" s="145">
        <v>2560</v>
      </c>
      <c r="R84" s="145">
        <v>2554</v>
      </c>
      <c r="S84" s="145">
        <v>2558</v>
      </c>
      <c r="T84" s="145">
        <v>2559</v>
      </c>
      <c r="U84" s="145">
        <v>2560</v>
      </c>
      <c r="V84" s="6"/>
      <c r="W84" s="6"/>
      <c r="X84" s="6"/>
      <c r="Y84" s="6"/>
      <c r="Z84" s="6"/>
    </row>
    <row r="85" spans="1:26" ht="24.95" customHeight="1">
      <c r="A85" s="54"/>
      <c r="B85" s="826" t="s">
        <v>8</v>
      </c>
      <c r="C85" s="827"/>
      <c r="D85" s="45"/>
      <c r="E85" s="69"/>
      <c r="F85" s="70"/>
      <c r="G85" s="70"/>
      <c r="H85" s="70"/>
      <c r="I85" s="70"/>
      <c r="J85" s="70"/>
      <c r="K85" s="70"/>
      <c r="L85" s="70"/>
      <c r="M85" s="70"/>
      <c r="N85" s="70"/>
      <c r="O85" s="71"/>
      <c r="P85" s="71"/>
      <c r="Q85" s="71"/>
      <c r="R85" s="72"/>
      <c r="S85" s="71"/>
      <c r="T85" s="71"/>
      <c r="U85" s="73"/>
    </row>
    <row r="86" spans="1:26" ht="24.95" customHeight="1">
      <c r="A86" s="29">
        <v>56</v>
      </c>
      <c r="B86" s="40" t="s">
        <v>141</v>
      </c>
      <c r="C86" s="55" t="s">
        <v>155</v>
      </c>
      <c r="D86" s="29" t="s">
        <v>169</v>
      </c>
      <c r="E86" s="53" t="s">
        <v>18</v>
      </c>
      <c r="F86" s="29">
        <v>1</v>
      </c>
      <c r="G86" s="29">
        <v>1</v>
      </c>
      <c r="H86" s="41">
        <v>190080</v>
      </c>
      <c r="I86" s="29">
        <v>1</v>
      </c>
      <c r="J86" s="42" t="s">
        <v>54</v>
      </c>
      <c r="K86" s="29">
        <v>1</v>
      </c>
      <c r="L86" s="29" t="s">
        <v>6</v>
      </c>
      <c r="M86" s="42" t="s">
        <v>6</v>
      </c>
      <c r="N86" s="29" t="s">
        <v>6</v>
      </c>
      <c r="O86" s="52">
        <v>0</v>
      </c>
      <c r="P86" s="52">
        <v>7320</v>
      </c>
      <c r="Q86" s="52">
        <v>7560</v>
      </c>
      <c r="R86" s="58"/>
      <c r="S86" s="68">
        <v>0</v>
      </c>
      <c r="T86" s="68">
        <f>SUM(  P86,H86)</f>
        <v>197400</v>
      </c>
      <c r="U86" s="43">
        <f>SUM( T86,Q86)</f>
        <v>204960</v>
      </c>
    </row>
    <row r="87" spans="1:26" ht="24.95" customHeight="1">
      <c r="A87" s="29"/>
      <c r="B87" s="826" t="s">
        <v>12</v>
      </c>
      <c r="C87" s="827"/>
      <c r="D87" s="45"/>
      <c r="E87" s="69"/>
      <c r="F87" s="70"/>
      <c r="G87" s="70"/>
      <c r="H87" s="70"/>
      <c r="I87" s="70"/>
      <c r="J87" s="70"/>
      <c r="K87" s="70"/>
      <c r="L87" s="70"/>
      <c r="M87" s="70"/>
      <c r="N87" s="70"/>
      <c r="O87" s="71"/>
      <c r="P87" s="71"/>
      <c r="Q87" s="71"/>
      <c r="R87" s="72"/>
      <c r="S87" s="71"/>
      <c r="T87" s="71"/>
      <c r="U87" s="73"/>
    </row>
    <row r="88" spans="1:26" ht="24.75" customHeight="1">
      <c r="A88" s="29">
        <v>57</v>
      </c>
      <c r="B88" s="40" t="s">
        <v>48</v>
      </c>
      <c r="C88" s="40" t="s">
        <v>113</v>
      </c>
      <c r="D88" s="29" t="s">
        <v>82</v>
      </c>
      <c r="E88" s="53">
        <v>6</v>
      </c>
      <c r="F88" s="29">
        <v>1</v>
      </c>
      <c r="G88" s="29">
        <v>1</v>
      </c>
      <c r="H88" s="41">
        <v>333240</v>
      </c>
      <c r="I88" s="41">
        <v>1</v>
      </c>
      <c r="J88" s="41">
        <v>1</v>
      </c>
      <c r="K88" s="42" t="s">
        <v>54</v>
      </c>
      <c r="L88" s="41" t="s">
        <v>6</v>
      </c>
      <c r="M88" s="41" t="s">
        <v>6</v>
      </c>
      <c r="N88" s="42" t="s">
        <v>6</v>
      </c>
      <c r="O88" s="43">
        <v>0</v>
      </c>
      <c r="P88" s="43">
        <v>11040</v>
      </c>
      <c r="Q88" s="43">
        <v>11160</v>
      </c>
      <c r="R88" s="44"/>
      <c r="S88" s="38">
        <v>0</v>
      </c>
      <c r="T88" s="38">
        <f>SUM(  P88,H88)</f>
        <v>344280</v>
      </c>
      <c r="U88" s="39">
        <f>SUM( T88,Q88)</f>
        <v>355440</v>
      </c>
    </row>
    <row r="89" spans="1:26" s="5" customFormat="1" ht="24.75" customHeight="1">
      <c r="A89" s="8">
        <v>58</v>
      </c>
      <c r="B89" s="10" t="s">
        <v>207</v>
      </c>
      <c r="C89" s="14" t="s">
        <v>152</v>
      </c>
      <c r="D89" s="10" t="s">
        <v>83</v>
      </c>
      <c r="E89" s="11" t="s">
        <v>18</v>
      </c>
      <c r="F89" s="10">
        <v>1</v>
      </c>
      <c r="G89" s="10" t="s">
        <v>6</v>
      </c>
      <c r="H89" s="13">
        <v>0</v>
      </c>
      <c r="I89" s="12" t="s">
        <v>54</v>
      </c>
      <c r="J89" s="13">
        <v>1</v>
      </c>
      <c r="K89" s="12" t="s">
        <v>54</v>
      </c>
      <c r="L89" s="12" t="s">
        <v>205</v>
      </c>
      <c r="M89" s="13" t="s">
        <v>6</v>
      </c>
      <c r="N89" s="12" t="s">
        <v>6</v>
      </c>
      <c r="O89" s="19">
        <v>0</v>
      </c>
      <c r="P89" s="19">
        <v>0</v>
      </c>
      <c r="Q89" s="19">
        <v>0</v>
      </c>
      <c r="R89" s="20"/>
      <c r="S89" s="17">
        <v>0</v>
      </c>
      <c r="T89" s="17">
        <v>0</v>
      </c>
      <c r="U89" s="18">
        <v>0</v>
      </c>
    </row>
    <row r="90" spans="1:26" ht="24.95" customHeight="1">
      <c r="A90" s="126"/>
      <c r="B90" s="828" t="s">
        <v>98</v>
      </c>
      <c r="C90" s="829"/>
      <c r="D90" s="830"/>
      <c r="E90" s="831"/>
      <c r="F90" s="831"/>
      <c r="G90" s="831"/>
      <c r="H90" s="831"/>
      <c r="I90" s="831"/>
      <c r="J90" s="831"/>
      <c r="K90" s="831"/>
      <c r="L90" s="831"/>
      <c r="M90" s="831"/>
      <c r="N90" s="831"/>
      <c r="O90" s="831"/>
      <c r="P90" s="831"/>
      <c r="Q90" s="831"/>
      <c r="R90" s="831"/>
      <c r="S90" s="831"/>
      <c r="T90" s="831"/>
      <c r="U90" s="832"/>
      <c r="V90" s="2"/>
      <c r="W90" s="2"/>
    </row>
    <row r="91" spans="1:26" ht="22.5" customHeight="1">
      <c r="A91" s="29">
        <v>59</v>
      </c>
      <c r="B91" s="40" t="s">
        <v>118</v>
      </c>
      <c r="C91" s="40" t="s">
        <v>119</v>
      </c>
      <c r="D91" s="29" t="s">
        <v>6</v>
      </c>
      <c r="E91" s="144" t="s">
        <v>159</v>
      </c>
      <c r="F91" s="29">
        <v>1</v>
      </c>
      <c r="G91" s="29">
        <v>1</v>
      </c>
      <c r="H91" s="57">
        <v>204360</v>
      </c>
      <c r="I91" s="29">
        <v>1</v>
      </c>
      <c r="J91" s="29">
        <v>1</v>
      </c>
      <c r="K91" s="29">
        <v>1</v>
      </c>
      <c r="L91" s="85" t="s">
        <v>6</v>
      </c>
      <c r="M91" s="29" t="s">
        <v>6</v>
      </c>
      <c r="N91" s="29" t="s">
        <v>6</v>
      </c>
      <c r="O91" s="52">
        <v>0</v>
      </c>
      <c r="P91" s="52">
        <v>8280</v>
      </c>
      <c r="Q91" s="52">
        <v>8520</v>
      </c>
      <c r="R91" s="67"/>
      <c r="S91" s="38">
        <v>0</v>
      </c>
      <c r="T91" s="38">
        <f>SUM(  P91,H91)</f>
        <v>212640</v>
      </c>
      <c r="U91" s="39">
        <f>SUM( T91,Q91)</f>
        <v>221160</v>
      </c>
    </row>
    <row r="92" spans="1:26" s="108" customFormat="1" ht="22.5" customHeight="1">
      <c r="A92" s="10"/>
      <c r="B92" s="23" t="s">
        <v>128</v>
      </c>
      <c r="C92" s="14"/>
      <c r="D92" s="10"/>
      <c r="E92" s="11"/>
      <c r="F92" s="12" t="s">
        <v>214</v>
      </c>
      <c r="G92" s="12" t="s">
        <v>203</v>
      </c>
      <c r="H92" s="20">
        <f t="shared" ref="H92:O92" si="13">SUM( H91,H88,H86,H80,H79,H78,H59,H58,H52,H51,H49,H47,H46,H43,H41,H40,H39,H38,H36,H35,H33,H26,H25,H24,H23,H21,H18,H17,H16,H15,H14,H13,H12,H11,H9,H7,H6)</f>
        <v>8075202</v>
      </c>
      <c r="I92" s="20">
        <f t="shared" si="13"/>
        <v>33</v>
      </c>
      <c r="J92" s="20">
        <f t="shared" si="13"/>
        <v>27</v>
      </c>
      <c r="K92" s="20">
        <f t="shared" si="13"/>
        <v>28</v>
      </c>
      <c r="L92" s="20">
        <f t="shared" si="13"/>
        <v>0</v>
      </c>
      <c r="M92" s="20">
        <f t="shared" si="13"/>
        <v>0</v>
      </c>
      <c r="N92" s="20">
        <f t="shared" si="13"/>
        <v>0</v>
      </c>
      <c r="O92" s="20">
        <f t="shared" si="13"/>
        <v>0</v>
      </c>
      <c r="P92" s="20">
        <f>SUM(P91,P88,P86,P80,P79,P78,P59,P58,P52,P51,P49,P47,P46,P45,P43,P41,P40,P39,P38,P37,P36,P35,P33,P21,P20,P18,P17,P16,P15,P14,P13,P12,P11,P9,P7,P6)</f>
        <v>665640</v>
      </c>
      <c r="Q92" s="20">
        <f>SUM(Q91,Q88,Q86,Q80,Q79,Q78,Q59,Q58,Q52,Q51,Q49,Q47,Q46,Q45,Q43,Q41,Q40,Q39,Q38,Q37,Q36,Q35,Q33,Q21,Q20,Q18,Q17,Q16,Q15,Q14,Q13,Q12,Q11,Q9,Q7,Q6)</f>
        <v>302700</v>
      </c>
      <c r="R92" s="20">
        <f>SUM( R91,R88,R86,R80,R79,R78,R59,R58,R52,R51,R49,R47,R46,R43,R41,R40,R39,R38,R36,R35,R33,R26,R25,R24,R23,R21,R18,R17,R16,R15,R14,R13,R12,R11,R9,R7,R6)</f>
        <v>0</v>
      </c>
      <c r="S92" s="20">
        <f>SUM( S91,S88,S86,S80,S79,S78,S59,S58,S52,S51,S49,S47,S46,S43,S41,S40,S39,S38,S36,S35,S33,S26,S25,S24,S23,S21,S18,S17,S16,S15,S14,S13,S12,S11,S9,S7,S6)</f>
        <v>0</v>
      </c>
      <c r="T92" s="20">
        <f>SUM( T91,T88,T86,T80,T79,T78,T59,T58,T52,T51,T49,T47,T46,T45,T43,T41,T40,T39,T38,T37,T36,T35,T33,T26,T25,T24,T23,T21,T20,T18,T17,T16,T15,T14,T13,T12,T11,T9,T7,T6)</f>
        <v>9008562</v>
      </c>
      <c r="U92" s="20">
        <f>SUM( U91,U88,U86,U80,U79,U78,U59,U58,U52,U51,U49,U47,U46,U45,U43,U41,U40,U39,U38,U37,U36,U35,U33,U26,U25,U24,U23,U21,U20,U18,U17,U16,U15,U14,U13,U12,U11,U9,U7,U6)</f>
        <v>9311262</v>
      </c>
    </row>
    <row r="93" spans="1:26" ht="19.5" customHeight="1">
      <c r="A93" s="29"/>
      <c r="B93" s="785" t="s">
        <v>180</v>
      </c>
      <c r="C93" s="786"/>
      <c r="D93" s="29"/>
      <c r="E93" s="29"/>
      <c r="F93" s="65"/>
      <c r="G93" s="65"/>
      <c r="H93" s="91"/>
      <c r="I93" s="91"/>
      <c r="J93" s="91"/>
      <c r="K93" s="91"/>
      <c r="L93" s="91"/>
      <c r="M93" s="91"/>
      <c r="N93" s="91"/>
      <c r="O93" s="66"/>
      <c r="P93" s="66"/>
      <c r="Q93" s="66"/>
      <c r="R93" s="86"/>
      <c r="S93" s="19">
        <v>0</v>
      </c>
      <c r="T93" s="20">
        <v>1801712.4</v>
      </c>
      <c r="U93" s="19">
        <v>1862252.4</v>
      </c>
    </row>
    <row r="94" spans="1:26" ht="19.5" customHeight="1">
      <c r="A94" s="29"/>
      <c r="B94" s="785" t="s">
        <v>181</v>
      </c>
      <c r="C94" s="786"/>
      <c r="D94" s="29"/>
      <c r="E94" s="29"/>
      <c r="F94" s="65"/>
      <c r="G94" s="65"/>
      <c r="H94" s="91"/>
      <c r="I94" s="91"/>
      <c r="J94" s="91"/>
      <c r="K94" s="91"/>
      <c r="L94" s="91"/>
      <c r="M94" s="91"/>
      <c r="N94" s="91"/>
      <c r="O94" s="66"/>
      <c r="P94" s="66"/>
      <c r="Q94" s="66"/>
      <c r="R94" s="86"/>
      <c r="S94" s="19">
        <v>0</v>
      </c>
      <c r="T94" s="20">
        <f>SUM(T93,T92)</f>
        <v>10810274.4</v>
      </c>
      <c r="U94" s="20">
        <f>SUM(U93,U92)</f>
        <v>11173514.4</v>
      </c>
    </row>
    <row r="95" spans="1:26" s="5" customFormat="1" ht="18.75" customHeight="1">
      <c r="A95" s="8"/>
      <c r="B95" s="833" t="s">
        <v>182</v>
      </c>
      <c r="C95" s="834"/>
      <c r="D95" s="8"/>
      <c r="E95" s="8"/>
      <c r="F95" s="10"/>
      <c r="G95" s="10"/>
      <c r="H95" s="13"/>
      <c r="I95" s="13"/>
      <c r="J95" s="13"/>
      <c r="K95" s="13"/>
      <c r="L95" s="10"/>
      <c r="M95" s="10"/>
      <c r="N95" s="10"/>
      <c r="O95" s="27"/>
      <c r="P95" s="27"/>
      <c r="Q95" s="27"/>
      <c r="R95" s="16"/>
      <c r="S95" s="26" t="s">
        <v>219</v>
      </c>
      <c r="T95" s="26" t="s">
        <v>222</v>
      </c>
      <c r="U95" s="26" t="s">
        <v>211</v>
      </c>
    </row>
    <row r="96" spans="1:26" ht="24.95" customHeight="1">
      <c r="A96" s="92" t="s">
        <v>162</v>
      </c>
      <c r="B96" s="149"/>
      <c r="C96" s="93" t="s">
        <v>9</v>
      </c>
      <c r="D96" s="94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95"/>
      <c r="P96" s="95"/>
      <c r="Q96" s="95"/>
      <c r="R96" s="96"/>
      <c r="S96" s="95"/>
      <c r="T96" s="95"/>
      <c r="U96" s="95"/>
    </row>
    <row r="97" spans="1:21" ht="24.95" customHeight="1">
      <c r="A97" s="148"/>
      <c r="B97" s="97" t="s">
        <v>10</v>
      </c>
      <c r="C97" s="97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95"/>
      <c r="P97" s="95"/>
      <c r="Q97" s="95"/>
      <c r="R97" s="96"/>
      <c r="S97" s="95"/>
      <c r="T97" s="95"/>
      <c r="U97" s="95" t="s">
        <v>51</v>
      </c>
    </row>
    <row r="98" spans="1:21" ht="24.95" customHeight="1">
      <c r="A98" s="148"/>
      <c r="B98" s="97" t="s">
        <v>57</v>
      </c>
      <c r="C98" s="97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95"/>
      <c r="P98" s="95"/>
      <c r="Q98" s="95"/>
      <c r="R98" s="96"/>
      <c r="S98" s="95"/>
      <c r="T98" s="95"/>
      <c r="U98" s="98"/>
    </row>
    <row r="99" spans="1:21" ht="24.95" customHeight="1">
      <c r="A99" s="148"/>
      <c r="B99" s="97" t="s">
        <v>176</v>
      </c>
      <c r="C99" s="97"/>
      <c r="D99" s="148"/>
      <c r="E99" s="821" t="s">
        <v>220</v>
      </c>
      <c r="F99" s="821"/>
      <c r="G99" s="821"/>
      <c r="H99" s="821"/>
      <c r="I99" s="821"/>
      <c r="J99" s="821"/>
      <c r="K99" s="821"/>
      <c r="L99" s="821"/>
      <c r="M99" s="821"/>
      <c r="N99" s="821"/>
      <c r="O99" s="95"/>
      <c r="P99" s="95"/>
      <c r="Q99" s="95"/>
      <c r="R99" s="96"/>
      <c r="S99" s="95"/>
      <c r="T99" s="95"/>
      <c r="U99" s="95"/>
    </row>
    <row r="100" spans="1:21" ht="24.95" customHeight="1">
      <c r="A100" s="148"/>
      <c r="B100" s="97" t="s">
        <v>11</v>
      </c>
      <c r="C100" s="97"/>
      <c r="D100" s="148"/>
      <c r="E100" s="821" t="s">
        <v>221</v>
      </c>
      <c r="F100" s="821"/>
      <c r="G100" s="821"/>
      <c r="H100" s="821"/>
      <c r="I100" s="821"/>
      <c r="J100" s="821"/>
      <c r="K100" s="821"/>
      <c r="L100" s="821"/>
      <c r="M100" s="821"/>
      <c r="N100" s="821"/>
      <c r="O100" s="95"/>
      <c r="P100" s="95"/>
      <c r="Q100" s="95"/>
      <c r="R100" s="96"/>
      <c r="S100" s="95"/>
      <c r="T100" s="95"/>
      <c r="U100" s="95"/>
    </row>
    <row r="101" spans="1:21" ht="24.95" customHeight="1">
      <c r="A101" s="148"/>
      <c r="B101" s="789" t="s">
        <v>177</v>
      </c>
      <c r="C101" s="789"/>
      <c r="D101" s="789"/>
      <c r="E101" s="821" t="s">
        <v>34</v>
      </c>
      <c r="F101" s="821"/>
      <c r="G101" s="821"/>
      <c r="H101" s="821"/>
      <c r="I101" s="821"/>
      <c r="J101" s="821"/>
      <c r="K101" s="821"/>
      <c r="L101" s="821"/>
      <c r="M101" s="821"/>
      <c r="N101" s="821"/>
      <c r="O101" s="95"/>
      <c r="P101" s="95"/>
      <c r="Q101" s="95" t="s">
        <v>34</v>
      </c>
      <c r="R101" s="96"/>
      <c r="S101" s="95"/>
      <c r="T101" s="95"/>
      <c r="U101" s="95"/>
    </row>
    <row r="102" spans="1:21" ht="24.95" customHeight="1">
      <c r="A102" s="148"/>
      <c r="B102" s="97" t="s">
        <v>178</v>
      </c>
      <c r="C102" s="97"/>
      <c r="D102" s="148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95"/>
      <c r="P102" s="95" t="s">
        <v>34</v>
      </c>
      <c r="Q102" s="95"/>
      <c r="R102" s="96"/>
      <c r="S102" s="95"/>
      <c r="T102" s="95"/>
      <c r="U102" s="95"/>
    </row>
    <row r="103" spans="1:21" ht="24.95" customHeight="1">
      <c r="A103" s="148"/>
      <c r="B103" s="97" t="s">
        <v>179</v>
      </c>
      <c r="C103" s="97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95"/>
      <c r="P103" s="95"/>
      <c r="Q103" s="95"/>
      <c r="R103" s="96"/>
      <c r="S103" s="95"/>
      <c r="T103" s="95"/>
      <c r="U103" s="95"/>
    </row>
    <row r="104" spans="1:21" ht="24.95" customHeight="1">
      <c r="A104" s="148"/>
      <c r="B104" s="97"/>
      <c r="C104" s="97"/>
      <c r="D104" s="148"/>
      <c r="E104" s="148"/>
      <c r="F104" s="148"/>
      <c r="G104" s="148"/>
      <c r="H104" s="822" t="s">
        <v>37</v>
      </c>
      <c r="I104" s="822"/>
      <c r="J104" s="822"/>
      <c r="K104" s="822"/>
      <c r="L104" s="822"/>
      <c r="M104" s="148"/>
      <c r="N104" s="148"/>
      <c r="O104" s="95"/>
      <c r="P104" s="95"/>
      <c r="Q104" s="95"/>
      <c r="R104" s="96"/>
      <c r="S104" s="95"/>
      <c r="T104" s="95"/>
      <c r="U104" s="95"/>
    </row>
    <row r="105" spans="1:21" ht="24.95" customHeight="1">
      <c r="A105" s="148"/>
      <c r="B105" s="148"/>
      <c r="C105" s="99"/>
      <c r="D105" s="148"/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95"/>
      <c r="P105" s="95"/>
      <c r="Q105" s="95"/>
      <c r="R105" s="96"/>
      <c r="S105" s="95"/>
      <c r="T105" s="95"/>
      <c r="U105" s="95"/>
    </row>
    <row r="106" spans="1:21" ht="23.25" customHeight="1">
      <c r="A106" s="148"/>
      <c r="B106" s="148"/>
      <c r="C106" s="791" t="s">
        <v>143</v>
      </c>
      <c r="D106" s="791"/>
      <c r="E106" s="148"/>
      <c r="F106" s="148"/>
      <c r="G106" s="782" t="s">
        <v>142</v>
      </c>
      <c r="H106" s="782"/>
      <c r="I106" s="782"/>
      <c r="J106" s="782"/>
      <c r="K106" s="782"/>
      <c r="L106" s="782"/>
      <c r="M106" s="782"/>
      <c r="N106" s="148"/>
      <c r="O106" s="97" t="s">
        <v>164</v>
      </c>
      <c r="P106" s="97"/>
      <c r="Q106" s="97"/>
      <c r="R106" s="97"/>
      <c r="S106" s="97"/>
      <c r="T106" s="95"/>
      <c r="U106" s="95"/>
    </row>
    <row r="107" spans="1:21" ht="24" customHeight="1">
      <c r="A107" s="148"/>
      <c r="B107" s="148"/>
      <c r="C107" s="791" t="s">
        <v>129</v>
      </c>
      <c r="D107" s="791"/>
      <c r="E107" s="148"/>
      <c r="F107" s="148"/>
      <c r="G107" s="782" t="s">
        <v>165</v>
      </c>
      <c r="H107" s="782"/>
      <c r="I107" s="782"/>
      <c r="J107" s="782"/>
      <c r="K107" s="782"/>
      <c r="L107" s="782"/>
      <c r="M107" s="782"/>
      <c r="N107" s="148"/>
      <c r="O107" s="97" t="s">
        <v>52</v>
      </c>
      <c r="P107" s="97"/>
      <c r="Q107" s="97"/>
      <c r="R107" s="97"/>
      <c r="S107" s="97"/>
      <c r="T107" s="95"/>
      <c r="U107" s="95"/>
    </row>
    <row r="108" spans="1:21" ht="24.95" customHeight="1">
      <c r="A108" s="100"/>
      <c r="B108" s="100"/>
      <c r="C108" s="101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2"/>
      <c r="P108" s="102"/>
      <c r="Q108" s="102"/>
      <c r="R108" s="103"/>
      <c r="S108" s="102"/>
      <c r="T108" s="102"/>
      <c r="U108" s="102"/>
    </row>
    <row r="109" spans="1:21" ht="24.95" customHeight="1">
      <c r="A109" s="104"/>
      <c r="B109" s="104"/>
      <c r="C109" s="105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6"/>
      <c r="P109" s="106"/>
      <c r="Q109" s="106"/>
      <c r="R109" s="107"/>
      <c r="S109" s="106"/>
      <c r="T109" s="106"/>
      <c r="U109" s="106"/>
    </row>
  </sheetData>
  <mergeCells count="101">
    <mergeCell ref="O3:Q4"/>
    <mergeCell ref="S3:U4"/>
    <mergeCell ref="G4:G5"/>
    <mergeCell ref="H4:H5"/>
    <mergeCell ref="B8:C8"/>
    <mergeCell ref="B10:C10"/>
    <mergeCell ref="A2:U2"/>
    <mergeCell ref="A3:A5"/>
    <mergeCell ref="B3:B5"/>
    <mergeCell ref="C3:C5"/>
    <mergeCell ref="D3:D5"/>
    <mergeCell ref="E3:E5"/>
    <mergeCell ref="F3:F5"/>
    <mergeCell ref="G3:H3"/>
    <mergeCell ref="I3:K4"/>
    <mergeCell ref="L3:N4"/>
    <mergeCell ref="G29:H29"/>
    <mergeCell ref="I29:K30"/>
    <mergeCell ref="L29:N30"/>
    <mergeCell ref="O29:Q30"/>
    <mergeCell ref="S29:U30"/>
    <mergeCell ref="G30:G31"/>
    <mergeCell ref="H30:H31"/>
    <mergeCell ref="B19:C19"/>
    <mergeCell ref="B22:C22"/>
    <mergeCell ref="D22:U22"/>
    <mergeCell ref="A28:U28"/>
    <mergeCell ref="A29:A31"/>
    <mergeCell ref="B29:B31"/>
    <mergeCell ref="C29:C31"/>
    <mergeCell ref="D29:D31"/>
    <mergeCell ref="E29:E31"/>
    <mergeCell ref="F29:F31"/>
    <mergeCell ref="A54:A56"/>
    <mergeCell ref="B54:B56"/>
    <mergeCell ref="C54:C56"/>
    <mergeCell ref="D54:D56"/>
    <mergeCell ref="E54:E56"/>
    <mergeCell ref="F54:F56"/>
    <mergeCell ref="B32:C32"/>
    <mergeCell ref="B34:U34"/>
    <mergeCell ref="B42:C42"/>
    <mergeCell ref="B44:C44"/>
    <mergeCell ref="B48:C48"/>
    <mergeCell ref="B50:C50"/>
    <mergeCell ref="B57:C57"/>
    <mergeCell ref="O60:U60"/>
    <mergeCell ref="O61:U61"/>
    <mergeCell ref="O62:U62"/>
    <mergeCell ref="O63:U63"/>
    <mergeCell ref="O64:U64"/>
    <mergeCell ref="G54:H54"/>
    <mergeCell ref="I54:K55"/>
    <mergeCell ref="L54:N55"/>
    <mergeCell ref="O54:Q55"/>
    <mergeCell ref="S54:U55"/>
    <mergeCell ref="G55:G56"/>
    <mergeCell ref="H55:H56"/>
    <mergeCell ref="O70:U70"/>
    <mergeCell ref="O71:U71"/>
    <mergeCell ref="O72:U72"/>
    <mergeCell ref="O73:U73"/>
    <mergeCell ref="O74:U74"/>
    <mergeCell ref="O75:U75"/>
    <mergeCell ref="O65:U65"/>
    <mergeCell ref="O66:U66"/>
    <mergeCell ref="B67:C67"/>
    <mergeCell ref="D67:U67"/>
    <mergeCell ref="O68:U68"/>
    <mergeCell ref="O69:U69"/>
    <mergeCell ref="O76:U76"/>
    <mergeCell ref="B77:C77"/>
    <mergeCell ref="A82:A84"/>
    <mergeCell ref="B82:B84"/>
    <mergeCell ref="C82:C84"/>
    <mergeCell ref="D82:D84"/>
    <mergeCell ref="E82:E84"/>
    <mergeCell ref="F82:F84"/>
    <mergeCell ref="G82:H82"/>
    <mergeCell ref="I82:K83"/>
    <mergeCell ref="B87:C87"/>
    <mergeCell ref="B90:C90"/>
    <mergeCell ref="D90:U90"/>
    <mergeCell ref="B93:C93"/>
    <mergeCell ref="B94:C94"/>
    <mergeCell ref="B95:C95"/>
    <mergeCell ref="L82:N83"/>
    <mergeCell ref="O82:Q83"/>
    <mergeCell ref="S82:U83"/>
    <mergeCell ref="G83:G84"/>
    <mergeCell ref="H83:H84"/>
    <mergeCell ref="B85:C85"/>
    <mergeCell ref="C107:D107"/>
    <mergeCell ref="G107:M107"/>
    <mergeCell ref="E99:N99"/>
    <mergeCell ref="E100:N100"/>
    <mergeCell ref="B101:D101"/>
    <mergeCell ref="E101:N101"/>
    <mergeCell ref="H104:L104"/>
    <mergeCell ref="C106:D106"/>
    <mergeCell ref="G106:M106"/>
  </mergeCells>
  <pageMargins left="0.23" right="0.3" top="0.74803149606299213" bottom="0.74803149606299213" header="0.31496062992125984" footer="0.31496062992125984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Z108"/>
  <sheetViews>
    <sheetView topLeftCell="A7" zoomScaleSheetLayoutView="100" workbookViewId="0">
      <selection activeCell="G107" sqref="G107"/>
    </sheetView>
  </sheetViews>
  <sheetFormatPr defaultRowHeight="24.95" customHeight="1"/>
  <cols>
    <col min="1" max="1" width="3.85546875" style="7" customWidth="1"/>
    <col min="2" max="2" width="19.28515625" style="7" customWidth="1"/>
    <col min="3" max="3" width="20" style="1" customWidth="1"/>
    <col min="4" max="4" width="13.85546875" style="7" customWidth="1"/>
    <col min="5" max="5" width="8.42578125" style="7" customWidth="1"/>
    <col min="6" max="6" width="6" style="7" customWidth="1"/>
    <col min="7" max="7" width="5.140625" style="7" customWidth="1"/>
    <col min="8" max="8" width="11.140625" style="7" bestFit="1" customWidth="1"/>
    <col min="9" max="9" width="5.85546875" style="7" customWidth="1"/>
    <col min="10" max="10" width="5" style="7" customWidth="1"/>
    <col min="11" max="11" width="5" style="7" bestFit="1" customWidth="1"/>
    <col min="12" max="12" width="4.85546875" style="7" customWidth="1"/>
    <col min="13" max="13" width="5" style="7" bestFit="1" customWidth="1"/>
    <col min="14" max="14" width="5" style="7" customWidth="1"/>
    <col min="15" max="15" width="10.42578125" style="21" customWidth="1"/>
    <col min="16" max="16" width="11" style="21" bestFit="1" customWidth="1"/>
    <col min="17" max="17" width="9.140625" style="21" customWidth="1"/>
    <col min="18" max="18" width="9" style="22" hidden="1" customWidth="1"/>
    <col min="19" max="20" width="12.42578125" style="21" bestFit="1" customWidth="1"/>
    <col min="21" max="21" width="12.5703125" style="21" customWidth="1"/>
    <col min="22" max="22" width="12.85546875" style="1" customWidth="1"/>
    <col min="23" max="16384" width="9.140625" style="1"/>
  </cols>
  <sheetData>
    <row r="1" spans="1:21" s="3" customFormat="1" ht="27.75" customHeight="1">
      <c r="A1" s="888" t="s">
        <v>191</v>
      </c>
      <c r="B1" s="888"/>
      <c r="C1" s="888"/>
      <c r="D1" s="888"/>
      <c r="E1" s="888"/>
      <c r="F1" s="888"/>
      <c r="G1" s="888"/>
      <c r="H1" s="888"/>
      <c r="I1" s="888"/>
      <c r="J1" s="888"/>
      <c r="K1" s="888"/>
      <c r="L1" s="888"/>
      <c r="M1" s="888"/>
      <c r="N1" s="888"/>
      <c r="O1" s="888"/>
      <c r="P1" s="888"/>
      <c r="Q1" s="888"/>
      <c r="R1" s="888"/>
      <c r="S1" s="888"/>
      <c r="T1" s="888"/>
      <c r="U1" s="888"/>
    </row>
    <row r="2" spans="1:21" s="7" customFormat="1" ht="27.75" customHeight="1">
      <c r="A2" s="889" t="s">
        <v>0</v>
      </c>
      <c r="B2" s="889" t="s">
        <v>13</v>
      </c>
      <c r="C2" s="889" t="s">
        <v>1</v>
      </c>
      <c r="D2" s="889" t="s">
        <v>69</v>
      </c>
      <c r="E2" s="886" t="s">
        <v>65</v>
      </c>
      <c r="F2" s="868" t="s">
        <v>66</v>
      </c>
      <c r="G2" s="893" t="s">
        <v>22</v>
      </c>
      <c r="H2" s="894"/>
      <c r="I2" s="895" t="s">
        <v>192</v>
      </c>
      <c r="J2" s="896"/>
      <c r="K2" s="897"/>
      <c r="L2" s="901" t="s">
        <v>67</v>
      </c>
      <c r="M2" s="902"/>
      <c r="N2" s="903"/>
      <c r="O2" s="880" t="s">
        <v>144</v>
      </c>
      <c r="P2" s="881"/>
      <c r="Q2" s="882"/>
      <c r="R2" s="115"/>
      <c r="S2" s="880" t="s">
        <v>3</v>
      </c>
      <c r="T2" s="881"/>
      <c r="U2" s="882"/>
    </row>
    <row r="3" spans="1:21" s="7" customFormat="1" ht="21" customHeight="1">
      <c r="A3" s="890"/>
      <c r="B3" s="890"/>
      <c r="C3" s="890"/>
      <c r="D3" s="890"/>
      <c r="E3" s="892"/>
      <c r="F3" s="873"/>
      <c r="G3" s="886" t="s">
        <v>4</v>
      </c>
      <c r="H3" s="886" t="s">
        <v>23</v>
      </c>
      <c r="I3" s="898"/>
      <c r="J3" s="899"/>
      <c r="K3" s="900"/>
      <c r="L3" s="904"/>
      <c r="M3" s="905"/>
      <c r="N3" s="906"/>
      <c r="O3" s="883"/>
      <c r="P3" s="884"/>
      <c r="Q3" s="885"/>
      <c r="R3" s="115"/>
      <c r="S3" s="883"/>
      <c r="T3" s="884"/>
      <c r="U3" s="885"/>
    </row>
    <row r="4" spans="1:21" s="7" customFormat="1" ht="24.95" customHeight="1">
      <c r="A4" s="891"/>
      <c r="B4" s="891"/>
      <c r="C4" s="891"/>
      <c r="D4" s="891"/>
      <c r="E4" s="887"/>
      <c r="F4" s="869"/>
      <c r="G4" s="887"/>
      <c r="H4" s="887"/>
      <c r="I4" s="116">
        <v>2558</v>
      </c>
      <c r="J4" s="116">
        <v>2559</v>
      </c>
      <c r="K4" s="116">
        <v>2560</v>
      </c>
      <c r="L4" s="116">
        <v>2558</v>
      </c>
      <c r="M4" s="116">
        <v>2559</v>
      </c>
      <c r="N4" s="116">
        <v>2560</v>
      </c>
      <c r="O4" s="115">
        <v>2558</v>
      </c>
      <c r="P4" s="115">
        <v>2559</v>
      </c>
      <c r="Q4" s="115">
        <v>2560</v>
      </c>
      <c r="R4" s="115">
        <v>2554</v>
      </c>
      <c r="S4" s="115">
        <v>2558</v>
      </c>
      <c r="T4" s="115">
        <v>2559</v>
      </c>
      <c r="U4" s="115">
        <v>2560</v>
      </c>
    </row>
    <row r="5" spans="1:21" ht="24.95" customHeight="1">
      <c r="A5" s="29">
        <v>1</v>
      </c>
      <c r="B5" s="30" t="s">
        <v>50</v>
      </c>
      <c r="C5" s="30" t="s">
        <v>32</v>
      </c>
      <c r="D5" s="31" t="s">
        <v>134</v>
      </c>
      <c r="E5" s="31">
        <v>8</v>
      </c>
      <c r="F5" s="31">
        <v>1</v>
      </c>
      <c r="G5" s="31">
        <v>1</v>
      </c>
      <c r="H5" s="32">
        <v>532080</v>
      </c>
      <c r="I5" s="33">
        <v>1</v>
      </c>
      <c r="J5" s="34" t="s">
        <v>54</v>
      </c>
      <c r="K5" s="33">
        <v>1</v>
      </c>
      <c r="L5" s="31" t="s">
        <v>6</v>
      </c>
      <c r="M5" s="120" t="s">
        <v>6</v>
      </c>
      <c r="N5" s="31" t="s">
        <v>6</v>
      </c>
      <c r="O5" s="35">
        <v>15480</v>
      </c>
      <c r="P5" s="36">
        <v>15960</v>
      </c>
      <c r="Q5" s="35">
        <v>16440</v>
      </c>
      <c r="R5" s="37"/>
      <c r="S5" s="38">
        <f>SUM(H5,O5)</f>
        <v>547560</v>
      </c>
      <c r="T5" s="38">
        <f>SUM( S5,P5)</f>
        <v>563520</v>
      </c>
      <c r="U5" s="39">
        <f>SUM( T5,Q5)</f>
        <v>579960</v>
      </c>
    </row>
    <row r="6" spans="1:21" ht="24.95" customHeight="1">
      <c r="A6" s="29">
        <v>2</v>
      </c>
      <c r="B6" s="40" t="s">
        <v>31</v>
      </c>
      <c r="C6" s="137" t="s">
        <v>190</v>
      </c>
      <c r="D6" s="8" t="s">
        <v>59</v>
      </c>
      <c r="E6" s="8">
        <v>7</v>
      </c>
      <c r="F6" s="8">
        <v>1</v>
      </c>
      <c r="G6" s="8">
        <v>1</v>
      </c>
      <c r="H6" s="113">
        <v>347640</v>
      </c>
      <c r="I6" s="8">
        <v>1</v>
      </c>
      <c r="J6" s="138" t="s">
        <v>54</v>
      </c>
      <c r="K6" s="8">
        <v>1</v>
      </c>
      <c r="L6" s="138" t="s">
        <v>38</v>
      </c>
      <c r="M6" s="139" t="s">
        <v>6</v>
      </c>
      <c r="N6" s="8" t="s">
        <v>6</v>
      </c>
      <c r="O6" s="140">
        <v>11880</v>
      </c>
      <c r="P6" s="141">
        <v>12240</v>
      </c>
      <c r="Q6" s="140">
        <v>12960</v>
      </c>
      <c r="R6" s="142"/>
      <c r="S6" s="143">
        <f>SUM(H6,O6)</f>
        <v>359520</v>
      </c>
      <c r="T6" s="143">
        <f>SUM( P6:S6)</f>
        <v>384720</v>
      </c>
      <c r="U6" s="39">
        <f>SUM( T6,Q6)</f>
        <v>397680</v>
      </c>
    </row>
    <row r="7" spans="1:21" ht="24.95" customHeight="1">
      <c r="A7" s="29"/>
      <c r="B7" s="826" t="s">
        <v>163</v>
      </c>
      <c r="C7" s="827"/>
      <c r="D7" s="45"/>
      <c r="E7" s="46"/>
      <c r="F7" s="47"/>
      <c r="G7" s="47"/>
      <c r="H7" s="47"/>
      <c r="I7" s="47"/>
      <c r="J7" s="47"/>
      <c r="K7" s="47"/>
      <c r="L7" s="47"/>
      <c r="M7" s="47"/>
      <c r="N7" s="47"/>
      <c r="O7" s="48"/>
      <c r="P7" s="48"/>
      <c r="Q7" s="48"/>
      <c r="R7" s="49"/>
      <c r="S7" s="48"/>
      <c r="T7" s="48"/>
      <c r="U7" s="50"/>
    </row>
    <row r="8" spans="1:21" ht="24.95" customHeight="1">
      <c r="A8" s="29">
        <v>3</v>
      </c>
      <c r="B8" s="40" t="s">
        <v>135</v>
      </c>
      <c r="C8" s="30" t="s">
        <v>160</v>
      </c>
      <c r="D8" s="29" t="s">
        <v>133</v>
      </c>
      <c r="E8" s="51" t="s">
        <v>18</v>
      </c>
      <c r="F8" s="29">
        <v>1</v>
      </c>
      <c r="G8" s="29">
        <v>1</v>
      </c>
      <c r="H8" s="41">
        <v>183480</v>
      </c>
      <c r="I8" s="33">
        <v>1</v>
      </c>
      <c r="J8" s="34" t="s">
        <v>54</v>
      </c>
      <c r="K8" s="33">
        <v>1</v>
      </c>
      <c r="L8" s="29" t="s">
        <v>6</v>
      </c>
      <c r="M8" s="42" t="s">
        <v>6</v>
      </c>
      <c r="N8" s="29" t="s">
        <v>6</v>
      </c>
      <c r="O8" s="52">
        <v>6600</v>
      </c>
      <c r="P8" s="52">
        <v>7320</v>
      </c>
      <c r="Q8" s="43">
        <v>7560</v>
      </c>
      <c r="R8" s="44"/>
      <c r="S8" s="38">
        <f>SUM(H8,O8)</f>
        <v>190080</v>
      </c>
      <c r="T8" s="38">
        <f>SUM( S8,P8)</f>
        <v>197400</v>
      </c>
      <c r="U8" s="39">
        <f>SUM( T8,Q8)</f>
        <v>204960</v>
      </c>
    </row>
    <row r="9" spans="1:21" ht="24.95" customHeight="1">
      <c r="A9" s="29"/>
      <c r="B9" s="826" t="s">
        <v>5</v>
      </c>
      <c r="C9" s="827"/>
      <c r="D9" s="45"/>
      <c r="E9" s="46"/>
      <c r="F9" s="47"/>
      <c r="G9" s="47"/>
      <c r="H9" s="47"/>
      <c r="I9" s="47"/>
      <c r="J9" s="47"/>
      <c r="K9" s="47"/>
      <c r="L9" s="47"/>
      <c r="M9" s="47"/>
      <c r="N9" s="47"/>
      <c r="O9" s="48"/>
      <c r="P9" s="48"/>
      <c r="Q9" s="48"/>
      <c r="R9" s="49"/>
      <c r="S9" s="48"/>
      <c r="T9" s="48"/>
      <c r="U9" s="50"/>
    </row>
    <row r="10" spans="1:21" ht="24.95" customHeight="1">
      <c r="A10" s="29">
        <v>4</v>
      </c>
      <c r="B10" s="40" t="s">
        <v>14</v>
      </c>
      <c r="C10" s="40" t="s">
        <v>53</v>
      </c>
      <c r="D10" s="29" t="s">
        <v>132</v>
      </c>
      <c r="E10" s="53">
        <v>6</v>
      </c>
      <c r="F10" s="29">
        <v>1</v>
      </c>
      <c r="G10" s="29">
        <v>1</v>
      </c>
      <c r="H10" s="41">
        <v>291360</v>
      </c>
      <c r="I10" s="54">
        <v>1</v>
      </c>
      <c r="J10" s="42" t="s">
        <v>54</v>
      </c>
      <c r="K10" s="54">
        <v>1</v>
      </c>
      <c r="L10" s="29" t="s">
        <v>6</v>
      </c>
      <c r="M10" s="42" t="s">
        <v>6</v>
      </c>
      <c r="N10" s="29" t="s">
        <v>6</v>
      </c>
      <c r="O10" s="52">
        <v>10080</v>
      </c>
      <c r="P10" s="52">
        <v>10440</v>
      </c>
      <c r="Q10" s="43">
        <v>10560</v>
      </c>
      <c r="R10" s="44"/>
      <c r="S10" s="38">
        <f t="shared" ref="S10:S17" si="0">SUM(H10,O10)</f>
        <v>301440</v>
      </c>
      <c r="T10" s="38">
        <f t="shared" ref="T10:U17" si="1">SUM( S10,P10)</f>
        <v>311880</v>
      </c>
      <c r="U10" s="39">
        <f t="shared" si="1"/>
        <v>322440</v>
      </c>
    </row>
    <row r="11" spans="1:21" ht="24.95" customHeight="1">
      <c r="A11" s="29">
        <v>5</v>
      </c>
      <c r="B11" s="40" t="s">
        <v>56</v>
      </c>
      <c r="C11" s="40" t="s">
        <v>39</v>
      </c>
      <c r="D11" s="29" t="s">
        <v>70</v>
      </c>
      <c r="E11" s="53" t="s">
        <v>156</v>
      </c>
      <c r="F11" s="29">
        <v>1</v>
      </c>
      <c r="G11" s="29">
        <v>1</v>
      </c>
      <c r="H11" s="41">
        <v>249360</v>
      </c>
      <c r="I11" s="54">
        <v>1</v>
      </c>
      <c r="J11" s="42" t="s">
        <v>54</v>
      </c>
      <c r="K11" s="54">
        <v>1</v>
      </c>
      <c r="L11" s="29" t="s">
        <v>6</v>
      </c>
      <c r="M11" s="42" t="s">
        <v>6</v>
      </c>
      <c r="N11" s="29" t="s">
        <v>6</v>
      </c>
      <c r="O11" s="52">
        <v>10080</v>
      </c>
      <c r="P11" s="52">
        <v>10440</v>
      </c>
      <c r="Q11" s="43">
        <v>10560</v>
      </c>
      <c r="R11" s="44"/>
      <c r="S11" s="38">
        <f t="shared" si="0"/>
        <v>259440</v>
      </c>
      <c r="T11" s="38">
        <f t="shared" si="1"/>
        <v>269880</v>
      </c>
      <c r="U11" s="39">
        <f t="shared" si="1"/>
        <v>280440</v>
      </c>
    </row>
    <row r="12" spans="1:21" ht="24.95" customHeight="1">
      <c r="A12" s="29">
        <v>6</v>
      </c>
      <c r="B12" s="40" t="s">
        <v>193</v>
      </c>
      <c r="C12" s="55" t="s">
        <v>42</v>
      </c>
      <c r="D12" s="29" t="s">
        <v>60</v>
      </c>
      <c r="E12" s="51" t="s">
        <v>18</v>
      </c>
      <c r="F12" s="29">
        <v>1</v>
      </c>
      <c r="G12" s="29">
        <v>1</v>
      </c>
      <c r="H12" s="41">
        <v>218760</v>
      </c>
      <c r="I12" s="41">
        <v>1</v>
      </c>
      <c r="J12" s="41">
        <v>1</v>
      </c>
      <c r="K12" s="41">
        <v>1</v>
      </c>
      <c r="L12" s="42" t="s">
        <v>6</v>
      </c>
      <c r="M12" s="41" t="s">
        <v>6</v>
      </c>
      <c r="N12" s="41" t="s">
        <v>6</v>
      </c>
      <c r="O12" s="43">
        <v>8640</v>
      </c>
      <c r="P12" s="43">
        <v>8520</v>
      </c>
      <c r="Q12" s="43">
        <v>8880</v>
      </c>
      <c r="R12" s="44"/>
      <c r="S12" s="38">
        <f t="shared" si="0"/>
        <v>227400</v>
      </c>
      <c r="T12" s="38">
        <f t="shared" si="1"/>
        <v>235920</v>
      </c>
      <c r="U12" s="39">
        <f t="shared" si="1"/>
        <v>244800</v>
      </c>
    </row>
    <row r="13" spans="1:21" ht="25.5" customHeight="1">
      <c r="A13" s="29">
        <v>7</v>
      </c>
      <c r="B13" s="40" t="s">
        <v>101</v>
      </c>
      <c r="C13" s="56" t="s">
        <v>153</v>
      </c>
      <c r="D13" s="31" t="s">
        <v>71</v>
      </c>
      <c r="E13" s="51" t="s">
        <v>18</v>
      </c>
      <c r="F13" s="29">
        <v>1</v>
      </c>
      <c r="G13" s="29">
        <v>1</v>
      </c>
      <c r="H13" s="32">
        <v>183480</v>
      </c>
      <c r="I13" s="33">
        <v>1</v>
      </c>
      <c r="J13" s="34" t="s">
        <v>54</v>
      </c>
      <c r="K13" s="33">
        <v>1</v>
      </c>
      <c r="L13" s="29" t="s">
        <v>6</v>
      </c>
      <c r="M13" s="42" t="s">
        <v>6</v>
      </c>
      <c r="N13" s="29" t="s">
        <v>6</v>
      </c>
      <c r="O13" s="52">
        <v>6600</v>
      </c>
      <c r="P13" s="52">
        <v>7320</v>
      </c>
      <c r="Q13" s="43">
        <v>7560</v>
      </c>
      <c r="R13" s="44"/>
      <c r="S13" s="38">
        <f>SUM(H13,O13)</f>
        <v>190080</v>
      </c>
      <c r="T13" s="38">
        <f>SUM( S13,P13)</f>
        <v>197400</v>
      </c>
      <c r="U13" s="39">
        <f>SUM( T13,Q13)</f>
        <v>204960</v>
      </c>
    </row>
    <row r="14" spans="1:21" ht="25.5" customHeight="1">
      <c r="A14" s="29">
        <v>8</v>
      </c>
      <c r="B14" s="40" t="s">
        <v>136</v>
      </c>
      <c r="C14" s="40" t="s">
        <v>111</v>
      </c>
      <c r="D14" s="29" t="s">
        <v>72</v>
      </c>
      <c r="E14" s="51" t="s">
        <v>18</v>
      </c>
      <c r="F14" s="29">
        <v>1</v>
      </c>
      <c r="G14" s="29">
        <v>1</v>
      </c>
      <c r="H14" s="41">
        <v>183480</v>
      </c>
      <c r="I14" s="29">
        <v>1</v>
      </c>
      <c r="J14" s="42" t="s">
        <v>54</v>
      </c>
      <c r="K14" s="29">
        <v>1</v>
      </c>
      <c r="L14" s="29" t="s">
        <v>6</v>
      </c>
      <c r="M14" s="42" t="s">
        <v>6</v>
      </c>
      <c r="N14" s="29" t="s">
        <v>6</v>
      </c>
      <c r="O14" s="52">
        <v>6600</v>
      </c>
      <c r="P14" s="52">
        <v>7320</v>
      </c>
      <c r="Q14" s="43">
        <v>7560</v>
      </c>
      <c r="R14" s="44"/>
      <c r="S14" s="38">
        <f>SUM(H14,O14)</f>
        <v>190080</v>
      </c>
      <c r="T14" s="38">
        <f>SUM( S14,P14)</f>
        <v>197400</v>
      </c>
      <c r="U14" s="39">
        <f>SUM( T14,Q14)</f>
        <v>204960</v>
      </c>
    </row>
    <row r="15" spans="1:21" ht="24.95" customHeight="1">
      <c r="A15" s="29">
        <v>9</v>
      </c>
      <c r="B15" s="40" t="s">
        <v>40</v>
      </c>
      <c r="C15" s="30" t="s">
        <v>149</v>
      </c>
      <c r="D15" s="31" t="s">
        <v>73</v>
      </c>
      <c r="E15" s="42" t="s">
        <v>19</v>
      </c>
      <c r="F15" s="29">
        <v>1</v>
      </c>
      <c r="G15" s="29">
        <v>1</v>
      </c>
      <c r="H15" s="41">
        <v>188640</v>
      </c>
      <c r="I15" s="41">
        <v>1</v>
      </c>
      <c r="J15" s="41">
        <v>1</v>
      </c>
      <c r="K15" s="41">
        <v>1</v>
      </c>
      <c r="L15" s="42" t="s">
        <v>6</v>
      </c>
      <c r="M15" s="41" t="s">
        <v>6</v>
      </c>
      <c r="N15" s="41" t="s">
        <v>6</v>
      </c>
      <c r="O15" s="43">
        <v>7440</v>
      </c>
      <c r="P15" s="43">
        <v>7440</v>
      </c>
      <c r="Q15" s="43">
        <v>7320</v>
      </c>
      <c r="R15" s="44"/>
      <c r="S15" s="38">
        <f t="shared" si="0"/>
        <v>196080</v>
      </c>
      <c r="T15" s="38">
        <f t="shared" si="1"/>
        <v>203520</v>
      </c>
      <c r="U15" s="39">
        <f t="shared" si="1"/>
        <v>210840</v>
      </c>
    </row>
    <row r="16" spans="1:21" ht="24.95" customHeight="1">
      <c r="A16" s="29">
        <v>10</v>
      </c>
      <c r="B16" s="40" t="s">
        <v>137</v>
      </c>
      <c r="C16" s="59" t="s">
        <v>145</v>
      </c>
      <c r="D16" s="29" t="s">
        <v>74</v>
      </c>
      <c r="E16" s="42" t="s">
        <v>19</v>
      </c>
      <c r="F16" s="123">
        <v>1</v>
      </c>
      <c r="G16" s="123">
        <v>1</v>
      </c>
      <c r="H16" s="60">
        <v>147420</v>
      </c>
      <c r="I16" s="61" t="s">
        <v>54</v>
      </c>
      <c r="J16" s="123">
        <v>1</v>
      </c>
      <c r="K16" s="61" t="s">
        <v>54</v>
      </c>
      <c r="L16" s="62" t="s">
        <v>6</v>
      </c>
      <c r="M16" s="63" t="s">
        <v>6</v>
      </c>
      <c r="N16" s="62" t="s">
        <v>6</v>
      </c>
      <c r="O16" s="64">
        <v>5440</v>
      </c>
      <c r="P16" s="64">
        <v>5640</v>
      </c>
      <c r="Q16" s="43">
        <v>6120</v>
      </c>
      <c r="R16" s="43"/>
      <c r="S16" s="38">
        <f t="shared" si="0"/>
        <v>152860</v>
      </c>
      <c r="T16" s="38">
        <f t="shared" si="1"/>
        <v>158500</v>
      </c>
      <c r="U16" s="39">
        <f t="shared" si="1"/>
        <v>164620</v>
      </c>
    </row>
    <row r="17" spans="1:21" ht="24.95" customHeight="1">
      <c r="A17" s="29">
        <v>11</v>
      </c>
      <c r="B17" s="40" t="s">
        <v>138</v>
      </c>
      <c r="C17" s="40" t="s">
        <v>146</v>
      </c>
      <c r="D17" s="29" t="s">
        <v>61</v>
      </c>
      <c r="E17" s="42" t="s">
        <v>20</v>
      </c>
      <c r="F17" s="29">
        <v>1</v>
      </c>
      <c r="G17" s="29">
        <v>1</v>
      </c>
      <c r="H17" s="41">
        <v>133440</v>
      </c>
      <c r="I17" s="41">
        <v>1</v>
      </c>
      <c r="J17" s="41">
        <v>1</v>
      </c>
      <c r="K17" s="41">
        <v>1</v>
      </c>
      <c r="L17" s="42" t="s">
        <v>6</v>
      </c>
      <c r="M17" s="41" t="s">
        <v>6</v>
      </c>
      <c r="N17" s="41" t="s">
        <v>6</v>
      </c>
      <c r="O17" s="43">
        <v>4440</v>
      </c>
      <c r="P17" s="43">
        <v>4560</v>
      </c>
      <c r="Q17" s="43">
        <v>4800</v>
      </c>
      <c r="R17" s="44"/>
      <c r="S17" s="38">
        <f t="shared" si="0"/>
        <v>137880</v>
      </c>
      <c r="T17" s="38">
        <f t="shared" si="1"/>
        <v>142440</v>
      </c>
      <c r="U17" s="39">
        <f t="shared" si="1"/>
        <v>147240</v>
      </c>
    </row>
    <row r="18" spans="1:21" ht="24.95" customHeight="1">
      <c r="A18" s="29"/>
      <c r="B18" s="828" t="s">
        <v>98</v>
      </c>
      <c r="C18" s="829"/>
      <c r="D18" s="29"/>
      <c r="E18" s="51"/>
      <c r="F18" s="123"/>
      <c r="G18" s="123"/>
      <c r="H18" s="60"/>
      <c r="I18" s="61"/>
      <c r="J18" s="123"/>
      <c r="K18" s="61"/>
      <c r="L18" s="62"/>
      <c r="M18" s="63"/>
      <c r="N18" s="62"/>
      <c r="O18" s="64"/>
      <c r="P18" s="64"/>
      <c r="Q18" s="43"/>
      <c r="R18" s="43"/>
      <c r="S18" s="38"/>
      <c r="T18" s="38"/>
      <c r="U18" s="39"/>
    </row>
    <row r="19" spans="1:21" s="5" customFormat="1" ht="24.95" customHeight="1">
      <c r="A19" s="8">
        <v>12</v>
      </c>
      <c r="B19" s="14" t="s">
        <v>148</v>
      </c>
      <c r="C19" s="14" t="s">
        <v>104</v>
      </c>
      <c r="D19" s="10" t="s">
        <v>6</v>
      </c>
      <c r="E19" s="11" t="s">
        <v>157</v>
      </c>
      <c r="F19" s="10">
        <v>1</v>
      </c>
      <c r="G19" s="10" t="s">
        <v>6</v>
      </c>
      <c r="H19" s="10">
        <v>0</v>
      </c>
      <c r="I19" s="10">
        <v>1</v>
      </c>
      <c r="J19" s="10">
        <v>1</v>
      </c>
      <c r="K19" s="10">
        <v>1</v>
      </c>
      <c r="L19" s="12" t="s">
        <v>38</v>
      </c>
      <c r="M19" s="10" t="s">
        <v>6</v>
      </c>
      <c r="N19" s="10" t="s">
        <v>6</v>
      </c>
      <c r="O19" s="111">
        <v>112800</v>
      </c>
      <c r="P19" s="111">
        <v>4560</v>
      </c>
      <c r="Q19" s="111">
        <v>4800</v>
      </c>
      <c r="R19" s="27"/>
      <c r="S19" s="17">
        <f t="shared" ref="S19:S20" si="2">SUM( H19,O19)</f>
        <v>112800</v>
      </c>
      <c r="T19" s="17">
        <f t="shared" ref="T19:U20" si="3">SUM( S19,P19)</f>
        <v>117360</v>
      </c>
      <c r="U19" s="18">
        <f t="shared" si="3"/>
        <v>122160</v>
      </c>
    </row>
    <row r="20" spans="1:21" ht="24.95" customHeight="1">
      <c r="A20" s="29">
        <v>13</v>
      </c>
      <c r="B20" s="40" t="s">
        <v>117</v>
      </c>
      <c r="C20" s="40" t="s">
        <v>108</v>
      </c>
      <c r="D20" s="29" t="s">
        <v>6</v>
      </c>
      <c r="E20" s="117" t="s">
        <v>109</v>
      </c>
      <c r="F20" s="29">
        <v>1</v>
      </c>
      <c r="G20" s="29">
        <v>1</v>
      </c>
      <c r="H20" s="57">
        <v>141120</v>
      </c>
      <c r="I20" s="29">
        <v>1</v>
      </c>
      <c r="J20" s="29">
        <v>1</v>
      </c>
      <c r="K20" s="29">
        <v>1</v>
      </c>
      <c r="L20" s="29" t="s">
        <v>6</v>
      </c>
      <c r="M20" s="29" t="s">
        <v>6</v>
      </c>
      <c r="N20" s="29" t="s">
        <v>6</v>
      </c>
      <c r="O20" s="52">
        <v>5040</v>
      </c>
      <c r="P20" s="52">
        <v>5160</v>
      </c>
      <c r="Q20" s="52">
        <v>5400</v>
      </c>
      <c r="R20" s="67"/>
      <c r="S20" s="38">
        <f t="shared" si="2"/>
        <v>146160</v>
      </c>
      <c r="T20" s="38">
        <f t="shared" si="3"/>
        <v>151320</v>
      </c>
      <c r="U20" s="39">
        <f t="shared" si="3"/>
        <v>156720</v>
      </c>
    </row>
    <row r="21" spans="1:21" ht="24.95" customHeight="1">
      <c r="A21" s="29"/>
      <c r="B21" s="828" t="s">
        <v>91</v>
      </c>
      <c r="C21" s="829"/>
      <c r="D21" s="877"/>
      <c r="E21" s="878"/>
      <c r="F21" s="878"/>
      <c r="G21" s="878"/>
      <c r="H21" s="878"/>
      <c r="I21" s="878"/>
      <c r="J21" s="878"/>
      <c r="K21" s="878"/>
      <c r="L21" s="878"/>
      <c r="M21" s="878"/>
      <c r="N21" s="878"/>
      <c r="O21" s="878"/>
      <c r="P21" s="878"/>
      <c r="Q21" s="878"/>
      <c r="R21" s="878"/>
      <c r="S21" s="878"/>
      <c r="T21" s="878"/>
      <c r="U21" s="879"/>
    </row>
    <row r="22" spans="1:21" ht="24.95" customHeight="1">
      <c r="A22" s="29">
        <v>14</v>
      </c>
      <c r="B22" s="40" t="s">
        <v>92</v>
      </c>
      <c r="C22" s="40" t="s">
        <v>93</v>
      </c>
      <c r="D22" s="29" t="s">
        <v>6</v>
      </c>
      <c r="E22" s="29" t="s">
        <v>97</v>
      </c>
      <c r="F22" s="29">
        <v>1</v>
      </c>
      <c r="G22" s="29">
        <v>1</v>
      </c>
      <c r="H22" s="41">
        <v>108000</v>
      </c>
      <c r="I22" s="41">
        <v>1</v>
      </c>
      <c r="J22" s="41">
        <v>1</v>
      </c>
      <c r="K22" s="42" t="s">
        <v>54</v>
      </c>
      <c r="L22" s="41" t="s">
        <v>6</v>
      </c>
      <c r="M22" s="41" t="s">
        <v>6</v>
      </c>
      <c r="N22" s="42" t="s">
        <v>6</v>
      </c>
      <c r="O22" s="43">
        <v>0</v>
      </c>
      <c r="P22" s="43">
        <v>0</v>
      </c>
      <c r="Q22" s="43">
        <v>0</v>
      </c>
      <c r="R22" s="44"/>
      <c r="S22" s="38">
        <f t="shared" ref="S22:S25" si="4">SUM( H22,O22)</f>
        <v>108000</v>
      </c>
      <c r="T22" s="38">
        <f t="shared" ref="T22:U25" si="5">SUM( S22,P22)</f>
        <v>108000</v>
      </c>
      <c r="U22" s="39">
        <f t="shared" si="5"/>
        <v>108000</v>
      </c>
    </row>
    <row r="23" spans="1:21" ht="25.5" customHeight="1">
      <c r="A23" s="29">
        <v>15</v>
      </c>
      <c r="B23" s="40" t="s">
        <v>200</v>
      </c>
      <c r="C23" s="30" t="s">
        <v>185</v>
      </c>
      <c r="D23" s="29" t="s">
        <v>6</v>
      </c>
      <c r="E23" s="29" t="s">
        <v>97</v>
      </c>
      <c r="F23" s="29">
        <v>1</v>
      </c>
      <c r="G23" s="29">
        <v>1</v>
      </c>
      <c r="H23" s="41">
        <v>108000</v>
      </c>
      <c r="I23" s="41">
        <v>1</v>
      </c>
      <c r="J23" s="41">
        <v>1</v>
      </c>
      <c r="K23" s="42" t="s">
        <v>54</v>
      </c>
      <c r="L23" s="41" t="s">
        <v>6</v>
      </c>
      <c r="M23" s="41" t="s">
        <v>6</v>
      </c>
      <c r="N23" s="42" t="s">
        <v>6</v>
      </c>
      <c r="O23" s="43">
        <v>0</v>
      </c>
      <c r="P23" s="43">
        <v>0</v>
      </c>
      <c r="Q23" s="43">
        <v>0</v>
      </c>
      <c r="R23" s="44"/>
      <c r="S23" s="38">
        <f t="shared" si="4"/>
        <v>108000</v>
      </c>
      <c r="T23" s="38">
        <f t="shared" si="5"/>
        <v>108000</v>
      </c>
      <c r="U23" s="39">
        <f t="shared" si="5"/>
        <v>108000</v>
      </c>
    </row>
    <row r="24" spans="1:21" ht="25.5" customHeight="1">
      <c r="A24" s="29">
        <v>16</v>
      </c>
      <c r="B24" s="40" t="s">
        <v>95</v>
      </c>
      <c r="C24" s="40" t="s">
        <v>96</v>
      </c>
      <c r="D24" s="29" t="s">
        <v>6</v>
      </c>
      <c r="E24" s="29" t="s">
        <v>97</v>
      </c>
      <c r="F24" s="29">
        <v>1</v>
      </c>
      <c r="G24" s="29">
        <v>1</v>
      </c>
      <c r="H24" s="41">
        <v>108000</v>
      </c>
      <c r="I24" s="41">
        <v>1</v>
      </c>
      <c r="J24" s="41">
        <v>1</v>
      </c>
      <c r="K24" s="42" t="s">
        <v>54</v>
      </c>
      <c r="L24" s="41" t="s">
        <v>6</v>
      </c>
      <c r="M24" s="41" t="s">
        <v>6</v>
      </c>
      <c r="N24" s="42" t="s">
        <v>6</v>
      </c>
      <c r="O24" s="43">
        <v>0</v>
      </c>
      <c r="P24" s="43">
        <v>0</v>
      </c>
      <c r="Q24" s="43">
        <v>0</v>
      </c>
      <c r="R24" s="44"/>
      <c r="S24" s="38">
        <f t="shared" si="4"/>
        <v>108000</v>
      </c>
      <c r="T24" s="38">
        <f t="shared" si="5"/>
        <v>108000</v>
      </c>
      <c r="U24" s="39">
        <f t="shared" si="5"/>
        <v>108000</v>
      </c>
    </row>
    <row r="25" spans="1:21" s="4" customFormat="1" ht="24.95" customHeight="1">
      <c r="A25" s="29">
        <v>17</v>
      </c>
      <c r="B25" s="40" t="s">
        <v>94</v>
      </c>
      <c r="C25" s="40" t="s">
        <v>96</v>
      </c>
      <c r="D25" s="29" t="s">
        <v>6</v>
      </c>
      <c r="E25" s="29" t="s">
        <v>97</v>
      </c>
      <c r="F25" s="29">
        <v>1</v>
      </c>
      <c r="G25" s="29">
        <v>1</v>
      </c>
      <c r="H25" s="41">
        <v>108000</v>
      </c>
      <c r="I25" s="41">
        <v>1</v>
      </c>
      <c r="J25" s="41">
        <v>1</v>
      </c>
      <c r="K25" s="42" t="s">
        <v>54</v>
      </c>
      <c r="L25" s="41" t="s">
        <v>6</v>
      </c>
      <c r="M25" s="41" t="s">
        <v>6</v>
      </c>
      <c r="N25" s="42" t="s">
        <v>6</v>
      </c>
      <c r="O25" s="43">
        <v>0</v>
      </c>
      <c r="P25" s="43">
        <v>0</v>
      </c>
      <c r="Q25" s="43">
        <v>0</v>
      </c>
      <c r="R25" s="44"/>
      <c r="S25" s="68">
        <f t="shared" si="4"/>
        <v>108000</v>
      </c>
      <c r="T25" s="68">
        <f t="shared" si="5"/>
        <v>108000</v>
      </c>
      <c r="U25" s="43">
        <f t="shared" si="5"/>
        <v>108000</v>
      </c>
    </row>
    <row r="26" spans="1:21" ht="24.95" customHeight="1">
      <c r="A26" s="844"/>
      <c r="B26" s="845"/>
      <c r="C26" s="845"/>
      <c r="D26" s="845"/>
      <c r="E26" s="845"/>
      <c r="F26" s="845"/>
      <c r="G26" s="845"/>
      <c r="H26" s="845"/>
      <c r="I26" s="845"/>
      <c r="J26" s="845"/>
      <c r="K26" s="845"/>
      <c r="L26" s="845"/>
      <c r="M26" s="845"/>
      <c r="N26" s="845"/>
      <c r="O26" s="845"/>
      <c r="P26" s="845"/>
      <c r="Q26" s="845"/>
      <c r="R26" s="845"/>
      <c r="S26" s="845"/>
      <c r="T26" s="845"/>
      <c r="U26" s="846"/>
    </row>
    <row r="27" spans="1:21" s="7" customFormat="1" ht="24.75" customHeight="1">
      <c r="A27" s="870" t="s">
        <v>0</v>
      </c>
      <c r="B27" s="870" t="s">
        <v>13</v>
      </c>
      <c r="C27" s="870" t="s">
        <v>1</v>
      </c>
      <c r="D27" s="870" t="s">
        <v>69</v>
      </c>
      <c r="E27" s="868" t="s">
        <v>65</v>
      </c>
      <c r="F27" s="868" t="s">
        <v>66</v>
      </c>
      <c r="G27" s="848" t="s">
        <v>22</v>
      </c>
      <c r="H27" s="849"/>
      <c r="I27" s="850" t="s">
        <v>192</v>
      </c>
      <c r="J27" s="851"/>
      <c r="K27" s="852"/>
      <c r="L27" s="856" t="s">
        <v>67</v>
      </c>
      <c r="M27" s="857"/>
      <c r="N27" s="858"/>
      <c r="O27" s="862" t="s">
        <v>68</v>
      </c>
      <c r="P27" s="863"/>
      <c r="Q27" s="864"/>
      <c r="R27" s="118"/>
      <c r="S27" s="862" t="s">
        <v>3</v>
      </c>
      <c r="T27" s="863"/>
      <c r="U27" s="864"/>
    </row>
    <row r="28" spans="1:21" s="7" customFormat="1" ht="26.25" customHeight="1">
      <c r="A28" s="871"/>
      <c r="B28" s="871"/>
      <c r="C28" s="871"/>
      <c r="D28" s="871"/>
      <c r="E28" s="873"/>
      <c r="F28" s="873"/>
      <c r="G28" s="868" t="s">
        <v>4</v>
      </c>
      <c r="H28" s="868" t="s">
        <v>23</v>
      </c>
      <c r="I28" s="853"/>
      <c r="J28" s="854"/>
      <c r="K28" s="855"/>
      <c r="L28" s="859"/>
      <c r="M28" s="860"/>
      <c r="N28" s="861"/>
      <c r="O28" s="865"/>
      <c r="P28" s="866"/>
      <c r="Q28" s="867"/>
      <c r="R28" s="118"/>
      <c r="S28" s="865"/>
      <c r="T28" s="866"/>
      <c r="U28" s="867"/>
    </row>
    <row r="29" spans="1:21" s="7" customFormat="1" ht="24.95" customHeight="1">
      <c r="A29" s="872"/>
      <c r="B29" s="872"/>
      <c r="C29" s="872"/>
      <c r="D29" s="872"/>
      <c r="E29" s="869"/>
      <c r="F29" s="869"/>
      <c r="G29" s="869"/>
      <c r="H29" s="869"/>
      <c r="I29" s="119">
        <v>2558</v>
      </c>
      <c r="J29" s="119">
        <v>2559</v>
      </c>
      <c r="K29" s="119">
        <v>2560</v>
      </c>
      <c r="L29" s="119">
        <v>2558</v>
      </c>
      <c r="M29" s="119">
        <v>2559</v>
      </c>
      <c r="N29" s="119">
        <v>2560</v>
      </c>
      <c r="O29" s="118">
        <v>2558</v>
      </c>
      <c r="P29" s="118">
        <v>2559</v>
      </c>
      <c r="Q29" s="118">
        <v>2560</v>
      </c>
      <c r="R29" s="8">
        <v>2554</v>
      </c>
      <c r="S29" s="118">
        <v>2558</v>
      </c>
      <c r="T29" s="118">
        <v>2559</v>
      </c>
      <c r="U29" s="118">
        <v>2560</v>
      </c>
    </row>
    <row r="30" spans="1:21" ht="22.5" customHeight="1">
      <c r="A30" s="29"/>
      <c r="B30" s="826" t="s">
        <v>55</v>
      </c>
      <c r="C30" s="827"/>
      <c r="D30" s="45"/>
      <c r="E30" s="69"/>
      <c r="F30" s="70"/>
      <c r="G30" s="70"/>
      <c r="H30" s="70"/>
      <c r="I30" s="70"/>
      <c r="J30" s="70"/>
      <c r="K30" s="70"/>
      <c r="L30" s="70"/>
      <c r="M30" s="70"/>
      <c r="N30" s="70"/>
      <c r="O30" s="71"/>
      <c r="P30" s="71"/>
      <c r="Q30" s="71"/>
      <c r="R30" s="72"/>
      <c r="S30" s="71"/>
      <c r="T30" s="71"/>
      <c r="U30" s="73"/>
    </row>
    <row r="31" spans="1:21" ht="26.25" customHeight="1">
      <c r="A31" s="29">
        <v>18</v>
      </c>
      <c r="B31" s="40" t="s">
        <v>16</v>
      </c>
      <c r="C31" s="74" t="s">
        <v>161</v>
      </c>
      <c r="D31" s="75" t="s">
        <v>75</v>
      </c>
      <c r="E31" s="76">
        <v>7</v>
      </c>
      <c r="F31" s="29">
        <v>1</v>
      </c>
      <c r="G31" s="29">
        <v>1</v>
      </c>
      <c r="H31" s="41">
        <v>324600</v>
      </c>
      <c r="I31" s="41">
        <v>1</v>
      </c>
      <c r="J31" s="41">
        <v>1</v>
      </c>
      <c r="K31" s="41">
        <v>1</v>
      </c>
      <c r="L31" s="41" t="s">
        <v>6</v>
      </c>
      <c r="M31" s="41" t="s">
        <v>6</v>
      </c>
      <c r="N31" s="41" t="s">
        <v>6</v>
      </c>
      <c r="O31" s="43">
        <v>11280</v>
      </c>
      <c r="P31" s="43">
        <v>11760</v>
      </c>
      <c r="Q31" s="43">
        <v>11880</v>
      </c>
      <c r="R31" s="44"/>
      <c r="S31" s="38">
        <f t="shared" ref="S31:S40" si="6">SUM(H31,O31)</f>
        <v>335880</v>
      </c>
      <c r="T31" s="38">
        <f t="shared" ref="T31:U40" si="7">SUM( S31,P31)</f>
        <v>347640</v>
      </c>
      <c r="U31" s="39">
        <f t="shared" si="7"/>
        <v>359520</v>
      </c>
    </row>
    <row r="32" spans="1:21" ht="23.25" customHeight="1">
      <c r="A32" s="29"/>
      <c r="B32" s="874" t="s">
        <v>195</v>
      </c>
      <c r="C32" s="875"/>
      <c r="D32" s="875"/>
      <c r="E32" s="875"/>
      <c r="F32" s="875"/>
      <c r="G32" s="875"/>
      <c r="H32" s="875"/>
      <c r="I32" s="875"/>
      <c r="J32" s="875"/>
      <c r="K32" s="875"/>
      <c r="L32" s="875"/>
      <c r="M32" s="875"/>
      <c r="N32" s="875"/>
      <c r="O32" s="875"/>
      <c r="P32" s="875"/>
      <c r="Q32" s="875"/>
      <c r="R32" s="875"/>
      <c r="S32" s="875"/>
      <c r="T32" s="875"/>
      <c r="U32" s="876"/>
    </row>
    <row r="33" spans="1:23" ht="33.75" customHeight="1">
      <c r="A33" s="29">
        <v>19</v>
      </c>
      <c r="B33" s="10" t="s">
        <v>196</v>
      </c>
      <c r="C33" s="128" t="s">
        <v>212</v>
      </c>
      <c r="D33" s="75" t="s">
        <v>208</v>
      </c>
      <c r="E33" s="129">
        <v>6</v>
      </c>
      <c r="F33" s="10" t="s">
        <v>6</v>
      </c>
      <c r="G33" s="10" t="s">
        <v>6</v>
      </c>
      <c r="H33" s="13">
        <v>0</v>
      </c>
      <c r="I33" s="13">
        <v>1</v>
      </c>
      <c r="J33" s="13">
        <v>1</v>
      </c>
      <c r="K33" s="13">
        <v>1</v>
      </c>
      <c r="L33" s="12" t="s">
        <v>38</v>
      </c>
      <c r="M33" s="13" t="s">
        <v>6</v>
      </c>
      <c r="N33" s="13" t="s">
        <v>6</v>
      </c>
      <c r="O33" s="130">
        <v>278820</v>
      </c>
      <c r="P33" s="130">
        <v>10740</v>
      </c>
      <c r="Q33" s="130">
        <v>10500</v>
      </c>
      <c r="R33" s="131"/>
      <c r="S33" s="132">
        <f>SUM(H33,O33)</f>
        <v>278820</v>
      </c>
      <c r="T33" s="132">
        <f>SUM(S33,P33)</f>
        <v>289560</v>
      </c>
      <c r="U33" s="133">
        <f>SUM( T33,Q33)</f>
        <v>300060</v>
      </c>
      <c r="V33" s="2"/>
    </row>
    <row r="34" spans="1:23" ht="22.5" customHeight="1">
      <c r="A34" s="29">
        <v>20</v>
      </c>
      <c r="B34" s="40" t="s">
        <v>173</v>
      </c>
      <c r="C34" s="40" t="s">
        <v>45</v>
      </c>
      <c r="D34" s="29" t="s">
        <v>76</v>
      </c>
      <c r="E34" s="51" t="s">
        <v>18</v>
      </c>
      <c r="F34" s="29">
        <v>1</v>
      </c>
      <c r="G34" s="29">
        <v>1</v>
      </c>
      <c r="H34" s="41">
        <v>210600</v>
      </c>
      <c r="I34" s="41">
        <v>1</v>
      </c>
      <c r="J34" s="41">
        <v>1</v>
      </c>
      <c r="K34" s="41">
        <v>1</v>
      </c>
      <c r="L34" s="62" t="s">
        <v>6</v>
      </c>
      <c r="M34" s="41" t="s">
        <v>6</v>
      </c>
      <c r="N34" s="41" t="s">
        <v>6</v>
      </c>
      <c r="O34" s="43">
        <v>8160</v>
      </c>
      <c r="P34" s="43">
        <v>8640</v>
      </c>
      <c r="Q34" s="43">
        <v>8520</v>
      </c>
      <c r="R34" s="44"/>
      <c r="S34" s="38">
        <f t="shared" si="6"/>
        <v>218760</v>
      </c>
      <c r="T34" s="38">
        <f t="shared" si="7"/>
        <v>227400</v>
      </c>
      <c r="U34" s="39">
        <f t="shared" si="7"/>
        <v>235920</v>
      </c>
    </row>
    <row r="35" spans="1:23" ht="24.95" customHeight="1">
      <c r="A35" s="29">
        <v>21</v>
      </c>
      <c r="B35" s="40" t="s">
        <v>21</v>
      </c>
      <c r="C35" s="30" t="s">
        <v>194</v>
      </c>
      <c r="D35" s="29" t="s">
        <v>170</v>
      </c>
      <c r="E35" s="51" t="s">
        <v>18</v>
      </c>
      <c r="F35" s="29">
        <v>1</v>
      </c>
      <c r="G35" s="29">
        <v>1</v>
      </c>
      <c r="H35" s="41">
        <v>249360</v>
      </c>
      <c r="I35" s="41">
        <v>1</v>
      </c>
      <c r="J35" s="41">
        <v>1</v>
      </c>
      <c r="K35" s="41">
        <v>1</v>
      </c>
      <c r="L35" s="41" t="s">
        <v>6</v>
      </c>
      <c r="M35" s="41" t="s">
        <v>6</v>
      </c>
      <c r="N35" s="41" t="s">
        <v>6</v>
      </c>
      <c r="O35" s="43">
        <v>10080</v>
      </c>
      <c r="P35" s="43">
        <v>10440</v>
      </c>
      <c r="Q35" s="43">
        <v>10560</v>
      </c>
      <c r="R35" s="44"/>
      <c r="S35" s="38">
        <f t="shared" si="6"/>
        <v>259440</v>
      </c>
      <c r="T35" s="38">
        <f>SUM( S35,P35)</f>
        <v>269880</v>
      </c>
      <c r="U35" s="39">
        <f t="shared" si="7"/>
        <v>280440</v>
      </c>
    </row>
    <row r="36" spans="1:23" ht="24.95" customHeight="1">
      <c r="A36" s="29">
        <v>22</v>
      </c>
      <c r="B36" s="40" t="s">
        <v>35</v>
      </c>
      <c r="C36" s="30" t="s">
        <v>172</v>
      </c>
      <c r="D36" s="29" t="s">
        <v>171</v>
      </c>
      <c r="E36" s="51" t="s">
        <v>18</v>
      </c>
      <c r="F36" s="29">
        <v>1</v>
      </c>
      <c r="G36" s="29">
        <v>1</v>
      </c>
      <c r="H36" s="41">
        <v>223080</v>
      </c>
      <c r="I36" s="33">
        <v>1</v>
      </c>
      <c r="J36" s="34" t="s">
        <v>54</v>
      </c>
      <c r="K36" s="33">
        <v>1</v>
      </c>
      <c r="L36" s="41" t="s">
        <v>6</v>
      </c>
      <c r="M36" s="41" t="s">
        <v>6</v>
      </c>
      <c r="N36" s="41" t="s">
        <v>6</v>
      </c>
      <c r="O36" s="43">
        <v>8520</v>
      </c>
      <c r="P36" s="43">
        <v>8880</v>
      </c>
      <c r="Q36" s="43">
        <v>8760</v>
      </c>
      <c r="R36" s="44"/>
      <c r="S36" s="38">
        <f t="shared" si="6"/>
        <v>231600</v>
      </c>
      <c r="T36" s="38">
        <f t="shared" si="7"/>
        <v>240480</v>
      </c>
      <c r="U36" s="39">
        <f t="shared" si="7"/>
        <v>249240</v>
      </c>
    </row>
    <row r="37" spans="1:23" ht="24.95" customHeight="1">
      <c r="A37" s="29">
        <v>23</v>
      </c>
      <c r="B37" s="40" t="s">
        <v>36</v>
      </c>
      <c r="C37" s="40" t="s">
        <v>41</v>
      </c>
      <c r="D37" s="29" t="s">
        <v>62</v>
      </c>
      <c r="E37" s="51" t="s">
        <v>18</v>
      </c>
      <c r="F37" s="29">
        <v>1</v>
      </c>
      <c r="G37" s="29">
        <v>1</v>
      </c>
      <c r="H37" s="41">
        <v>227400</v>
      </c>
      <c r="I37" s="41">
        <v>1</v>
      </c>
      <c r="J37" s="41">
        <v>1</v>
      </c>
      <c r="K37" s="41">
        <v>1</v>
      </c>
      <c r="L37" s="41" t="s">
        <v>6</v>
      </c>
      <c r="M37" s="41" t="s">
        <v>6</v>
      </c>
      <c r="N37" s="41" t="s">
        <v>6</v>
      </c>
      <c r="O37" s="43">
        <v>8520</v>
      </c>
      <c r="P37" s="43">
        <v>8880</v>
      </c>
      <c r="Q37" s="43">
        <v>8880</v>
      </c>
      <c r="R37" s="44"/>
      <c r="S37" s="38">
        <f t="shared" si="6"/>
        <v>235920</v>
      </c>
      <c r="T37" s="38">
        <f t="shared" si="7"/>
        <v>244800</v>
      </c>
      <c r="U37" s="39">
        <f t="shared" si="7"/>
        <v>253680</v>
      </c>
    </row>
    <row r="38" spans="1:23" ht="24.95" customHeight="1">
      <c r="A38" s="29">
        <v>24</v>
      </c>
      <c r="B38" s="127" t="s">
        <v>33</v>
      </c>
      <c r="C38" s="134" t="s">
        <v>197</v>
      </c>
      <c r="D38" s="136" t="s">
        <v>78</v>
      </c>
      <c r="E38" s="135" t="s">
        <v>156</v>
      </c>
      <c r="F38" s="10" t="s">
        <v>6</v>
      </c>
      <c r="G38" s="10" t="s">
        <v>6</v>
      </c>
      <c r="H38" s="13">
        <v>0</v>
      </c>
      <c r="I38" s="13">
        <v>1</v>
      </c>
      <c r="J38" s="13">
        <v>1</v>
      </c>
      <c r="K38" s="13">
        <v>1</v>
      </c>
      <c r="L38" s="12" t="s">
        <v>38</v>
      </c>
      <c r="M38" s="13" t="s">
        <v>6</v>
      </c>
      <c r="N38" s="13" t="s">
        <v>6</v>
      </c>
      <c r="O38" s="130">
        <v>278820</v>
      </c>
      <c r="P38" s="130">
        <v>10740</v>
      </c>
      <c r="Q38" s="130">
        <v>10500</v>
      </c>
      <c r="R38" s="131"/>
      <c r="S38" s="132">
        <f>SUM(H38,O38)</f>
        <v>278820</v>
      </c>
      <c r="T38" s="132">
        <f>SUM(S38,P38)</f>
        <v>289560</v>
      </c>
      <c r="U38" s="133">
        <f>SUM( T38,Q38)</f>
        <v>300060</v>
      </c>
    </row>
    <row r="39" spans="1:23" ht="24.95" customHeight="1">
      <c r="A39" s="29">
        <v>25</v>
      </c>
      <c r="B39" s="78" t="s">
        <v>174</v>
      </c>
      <c r="C39" s="56" t="s">
        <v>150</v>
      </c>
      <c r="D39" s="117" t="s">
        <v>78</v>
      </c>
      <c r="E39" s="42" t="s">
        <v>19</v>
      </c>
      <c r="F39" s="29">
        <v>1</v>
      </c>
      <c r="G39" s="29">
        <v>1</v>
      </c>
      <c r="H39" s="41">
        <v>194880</v>
      </c>
      <c r="I39" s="41">
        <v>1</v>
      </c>
      <c r="J39" s="41">
        <v>1</v>
      </c>
      <c r="K39" s="41">
        <v>1</v>
      </c>
      <c r="L39" s="41" t="s">
        <v>6</v>
      </c>
      <c r="M39" s="41" t="s">
        <v>6</v>
      </c>
      <c r="N39" s="41" t="s">
        <v>6</v>
      </c>
      <c r="O39" s="43">
        <v>7680</v>
      </c>
      <c r="P39" s="43">
        <v>8040</v>
      </c>
      <c r="Q39" s="43">
        <v>8160</v>
      </c>
      <c r="R39" s="44"/>
      <c r="S39" s="38">
        <f t="shared" si="6"/>
        <v>202560</v>
      </c>
      <c r="T39" s="38">
        <f t="shared" si="7"/>
        <v>210600</v>
      </c>
      <c r="U39" s="39">
        <f t="shared" si="7"/>
        <v>218760</v>
      </c>
    </row>
    <row r="40" spans="1:23" ht="24.95" customHeight="1">
      <c r="A40" s="29">
        <v>26</v>
      </c>
      <c r="B40" s="40" t="s">
        <v>139</v>
      </c>
      <c r="C40" s="40" t="s">
        <v>110</v>
      </c>
      <c r="D40" s="29" t="s">
        <v>77</v>
      </c>
      <c r="E40" s="42" t="s">
        <v>19</v>
      </c>
      <c r="F40" s="28">
        <v>1</v>
      </c>
      <c r="G40" s="28">
        <v>1</v>
      </c>
      <c r="H40" s="79">
        <v>147420</v>
      </c>
      <c r="I40" s="61" t="s">
        <v>54</v>
      </c>
      <c r="J40" s="123">
        <v>1</v>
      </c>
      <c r="K40" s="61" t="s">
        <v>54</v>
      </c>
      <c r="L40" s="62" t="s">
        <v>6</v>
      </c>
      <c r="M40" s="63" t="s">
        <v>6</v>
      </c>
      <c r="N40" s="62" t="s">
        <v>6</v>
      </c>
      <c r="O40" s="64">
        <v>5400</v>
      </c>
      <c r="P40" s="64">
        <v>5640</v>
      </c>
      <c r="Q40" s="43">
        <v>6120</v>
      </c>
      <c r="R40" s="80"/>
      <c r="S40" s="38">
        <f t="shared" si="6"/>
        <v>152820</v>
      </c>
      <c r="T40" s="38">
        <f t="shared" si="7"/>
        <v>158460</v>
      </c>
      <c r="U40" s="39">
        <f t="shared" si="7"/>
        <v>164580</v>
      </c>
    </row>
    <row r="41" spans="1:23" ht="24.95" customHeight="1">
      <c r="A41" s="54"/>
      <c r="B41" s="828" t="s">
        <v>98</v>
      </c>
      <c r="C41" s="829"/>
      <c r="D41" s="117"/>
      <c r="E41" s="81"/>
      <c r="F41" s="28"/>
      <c r="G41" s="28"/>
      <c r="H41" s="79"/>
      <c r="I41" s="62"/>
      <c r="J41" s="28"/>
      <c r="K41" s="62"/>
      <c r="L41" s="62"/>
      <c r="M41" s="63"/>
      <c r="N41" s="62"/>
      <c r="O41" s="64"/>
      <c r="P41" s="64"/>
      <c r="Q41" s="43"/>
      <c r="R41" s="80"/>
      <c r="S41" s="38"/>
      <c r="T41" s="38"/>
      <c r="U41" s="39"/>
    </row>
    <row r="42" spans="1:23" ht="24.95" customHeight="1">
      <c r="A42" s="54">
        <v>27</v>
      </c>
      <c r="B42" s="40" t="s">
        <v>102</v>
      </c>
      <c r="C42" s="40" t="s">
        <v>105</v>
      </c>
      <c r="D42" s="29" t="s">
        <v>6</v>
      </c>
      <c r="E42" s="82" t="s">
        <v>157</v>
      </c>
      <c r="F42" s="29">
        <v>1</v>
      </c>
      <c r="G42" s="29">
        <v>1</v>
      </c>
      <c r="H42" s="41">
        <v>146160</v>
      </c>
      <c r="I42" s="29">
        <v>1</v>
      </c>
      <c r="J42" s="29">
        <v>1</v>
      </c>
      <c r="K42" s="29">
        <v>1</v>
      </c>
      <c r="L42" s="29" t="s">
        <v>6</v>
      </c>
      <c r="M42" s="29" t="s">
        <v>6</v>
      </c>
      <c r="N42" s="29" t="s">
        <v>6</v>
      </c>
      <c r="O42" s="43">
        <v>5160</v>
      </c>
      <c r="P42" s="43">
        <v>5400</v>
      </c>
      <c r="Q42" s="43">
        <v>5640</v>
      </c>
      <c r="R42" s="44"/>
      <c r="S42" s="38">
        <f t="shared" ref="S42" si="8">SUM( H42,O42)</f>
        <v>151320</v>
      </c>
      <c r="T42" s="38">
        <f t="shared" ref="T42:U42" si="9">SUM( S42,P42)</f>
        <v>156720</v>
      </c>
      <c r="U42" s="39">
        <f t="shared" si="9"/>
        <v>162360</v>
      </c>
    </row>
    <row r="43" spans="1:23" ht="24.95" customHeight="1">
      <c r="A43" s="29"/>
      <c r="B43" s="826" t="s">
        <v>7</v>
      </c>
      <c r="C43" s="827"/>
      <c r="D43" s="45"/>
      <c r="E43" s="69"/>
      <c r="F43" s="70"/>
      <c r="G43" s="70"/>
      <c r="H43" s="70"/>
      <c r="I43" s="70"/>
      <c r="J43" s="70"/>
      <c r="K43" s="70"/>
      <c r="L43" s="70"/>
      <c r="M43" s="70"/>
      <c r="N43" s="70"/>
      <c r="O43" s="71"/>
      <c r="P43" s="71"/>
      <c r="Q43" s="71"/>
      <c r="R43" s="72"/>
      <c r="S43" s="71"/>
      <c r="T43" s="71"/>
      <c r="U43" s="73"/>
    </row>
    <row r="44" spans="1:23" ht="24.95" customHeight="1">
      <c r="A44" s="8">
        <v>28</v>
      </c>
      <c r="B44" s="10" t="s">
        <v>33</v>
      </c>
      <c r="C44" s="14" t="s">
        <v>198</v>
      </c>
      <c r="D44" s="10" t="s">
        <v>79</v>
      </c>
      <c r="E44" s="135">
        <v>6</v>
      </c>
      <c r="F44" s="10" t="s">
        <v>6</v>
      </c>
      <c r="G44" s="10" t="s">
        <v>6</v>
      </c>
      <c r="H44" s="13">
        <v>0</v>
      </c>
      <c r="I44" s="13">
        <v>1</v>
      </c>
      <c r="J44" s="13">
        <v>1</v>
      </c>
      <c r="K44" s="13">
        <v>1</v>
      </c>
      <c r="L44" s="12" t="s">
        <v>38</v>
      </c>
      <c r="M44" s="13" t="s">
        <v>6</v>
      </c>
      <c r="N44" s="13" t="s">
        <v>6</v>
      </c>
      <c r="O44" s="130">
        <v>278820</v>
      </c>
      <c r="P44" s="130">
        <v>10740</v>
      </c>
      <c r="Q44" s="130">
        <v>10500</v>
      </c>
      <c r="R44" s="131"/>
      <c r="S44" s="132">
        <f>SUM(H44,O44)</f>
        <v>278820</v>
      </c>
      <c r="T44" s="132">
        <f>SUM(S44,P44)</f>
        <v>289560</v>
      </c>
      <c r="U44" s="133">
        <f>SUM( T44,Q44)</f>
        <v>300060</v>
      </c>
    </row>
    <row r="45" spans="1:23" ht="24.95" customHeight="1">
      <c r="A45" s="29">
        <v>29</v>
      </c>
      <c r="B45" s="40" t="s">
        <v>49</v>
      </c>
      <c r="C45" s="40" t="s">
        <v>151</v>
      </c>
      <c r="D45" s="29" t="s">
        <v>79</v>
      </c>
      <c r="E45" s="51">
        <v>6</v>
      </c>
      <c r="F45" s="123">
        <v>1</v>
      </c>
      <c r="G45" s="123">
        <v>1</v>
      </c>
      <c r="H45" s="77">
        <v>249360</v>
      </c>
      <c r="I45" s="77">
        <v>1</v>
      </c>
      <c r="J45" s="77">
        <v>1</v>
      </c>
      <c r="K45" s="77">
        <v>1</v>
      </c>
      <c r="L45" s="77" t="s">
        <v>6</v>
      </c>
      <c r="M45" s="77" t="s">
        <v>6</v>
      </c>
      <c r="N45" s="77" t="s">
        <v>6</v>
      </c>
      <c r="O45" s="43">
        <v>10080</v>
      </c>
      <c r="P45" s="43">
        <v>10440</v>
      </c>
      <c r="Q45" s="43">
        <v>10560</v>
      </c>
      <c r="R45" s="43"/>
      <c r="S45" s="38">
        <f>SUM(H45,O45)</f>
        <v>259440</v>
      </c>
      <c r="T45" s="38">
        <f>SUM( S45,P45)</f>
        <v>269880</v>
      </c>
      <c r="U45" s="39">
        <f>SUM( T45,Q45)</f>
        <v>280440</v>
      </c>
    </row>
    <row r="46" spans="1:23" ht="24.95" customHeight="1">
      <c r="A46" s="29">
        <v>30</v>
      </c>
      <c r="B46" s="10" t="s">
        <v>33</v>
      </c>
      <c r="C46" s="14" t="s">
        <v>199</v>
      </c>
      <c r="D46" s="10" t="s">
        <v>63</v>
      </c>
      <c r="E46" s="135" t="s">
        <v>156</v>
      </c>
      <c r="F46" s="10" t="s">
        <v>6</v>
      </c>
      <c r="G46" s="10" t="s">
        <v>201</v>
      </c>
      <c r="H46" s="13">
        <v>0</v>
      </c>
      <c r="I46" s="13">
        <v>1</v>
      </c>
      <c r="J46" s="13">
        <v>1</v>
      </c>
      <c r="K46" s="13">
        <v>1</v>
      </c>
      <c r="L46" s="12" t="s">
        <v>38</v>
      </c>
      <c r="M46" s="13" t="s">
        <v>6</v>
      </c>
      <c r="N46" s="13" t="s">
        <v>6</v>
      </c>
      <c r="O46" s="130">
        <v>278820</v>
      </c>
      <c r="P46" s="130">
        <v>10740</v>
      </c>
      <c r="Q46" s="130">
        <v>10500</v>
      </c>
      <c r="R46" s="131"/>
      <c r="S46" s="132">
        <f>SUM(H46,O46)</f>
        <v>278820</v>
      </c>
      <c r="T46" s="132">
        <f>SUM(S46,P46)</f>
        <v>289560</v>
      </c>
      <c r="U46" s="133">
        <f>SUM( T46,Q46)</f>
        <v>300060</v>
      </c>
    </row>
    <row r="47" spans="1:23" ht="24.95" customHeight="1">
      <c r="A47" s="29">
        <v>31</v>
      </c>
      <c r="B47" s="40" t="s">
        <v>175</v>
      </c>
      <c r="C47" s="40" t="s">
        <v>112</v>
      </c>
      <c r="D47" s="29" t="s">
        <v>63</v>
      </c>
      <c r="E47" s="51" t="s">
        <v>19</v>
      </c>
      <c r="F47" s="123">
        <v>1</v>
      </c>
      <c r="G47" s="123">
        <v>1</v>
      </c>
      <c r="H47" s="79">
        <v>147420</v>
      </c>
      <c r="I47" s="61" t="s">
        <v>54</v>
      </c>
      <c r="J47" s="123">
        <v>1</v>
      </c>
      <c r="K47" s="61" t="s">
        <v>54</v>
      </c>
      <c r="L47" s="62" t="s">
        <v>6</v>
      </c>
      <c r="M47" s="63" t="s">
        <v>6</v>
      </c>
      <c r="N47" s="62" t="s">
        <v>6</v>
      </c>
      <c r="O47" s="64">
        <v>5400</v>
      </c>
      <c r="P47" s="64">
        <v>5640</v>
      </c>
      <c r="Q47" s="43">
        <v>6120</v>
      </c>
      <c r="R47" s="80"/>
      <c r="S47" s="38">
        <f t="shared" ref="S47" si="10">SUM(H47,O47)</f>
        <v>152820</v>
      </c>
      <c r="T47" s="38">
        <f t="shared" ref="T47:U47" si="11">SUM( S47,P47)</f>
        <v>158460</v>
      </c>
      <c r="U47" s="39">
        <f t="shared" si="11"/>
        <v>164580</v>
      </c>
    </row>
    <row r="48" spans="1:23" ht="24.95" customHeight="1">
      <c r="A48" s="123"/>
      <c r="B48" s="828" t="s">
        <v>98</v>
      </c>
      <c r="C48" s="829"/>
      <c r="D48" s="125"/>
      <c r="E48" s="124"/>
      <c r="F48" s="124"/>
      <c r="G48" s="124"/>
      <c r="H48" s="124"/>
      <c r="I48" s="31"/>
      <c r="J48" s="31"/>
      <c r="K48" s="31"/>
      <c r="L48" s="31"/>
      <c r="M48" s="31"/>
      <c r="N48" s="31"/>
      <c r="O48" s="84"/>
      <c r="P48" s="84"/>
      <c r="Q48" s="84"/>
      <c r="R48" s="37"/>
      <c r="S48" s="84"/>
      <c r="T48" s="84"/>
      <c r="U48" s="84"/>
      <c r="V48" s="2"/>
      <c r="W48" s="2"/>
    </row>
    <row r="49" spans="1:21" ht="22.5" customHeight="1">
      <c r="A49" s="29">
        <v>32</v>
      </c>
      <c r="B49" s="40" t="s">
        <v>103</v>
      </c>
      <c r="C49" s="40" t="s">
        <v>106</v>
      </c>
      <c r="D49" s="29" t="s">
        <v>6</v>
      </c>
      <c r="E49" s="82" t="s">
        <v>158</v>
      </c>
      <c r="F49" s="29">
        <v>1</v>
      </c>
      <c r="G49" s="29">
        <v>1</v>
      </c>
      <c r="H49" s="41">
        <v>147420</v>
      </c>
      <c r="I49" s="29">
        <v>1</v>
      </c>
      <c r="J49" s="29">
        <v>1</v>
      </c>
      <c r="K49" s="29">
        <v>1</v>
      </c>
      <c r="L49" s="29" t="s">
        <v>6</v>
      </c>
      <c r="M49" s="29" t="s">
        <v>6</v>
      </c>
      <c r="N49" s="29" t="s">
        <v>6</v>
      </c>
      <c r="O49" s="43">
        <v>5520</v>
      </c>
      <c r="P49" s="43">
        <v>5760</v>
      </c>
      <c r="Q49" s="43">
        <v>6000</v>
      </c>
      <c r="R49" s="44"/>
      <c r="S49" s="38">
        <f t="shared" ref="S49" si="12">SUM( H49,O49)</f>
        <v>152940</v>
      </c>
      <c r="T49" s="38">
        <f t="shared" ref="T49:U49" si="13">SUM( S49,P49)</f>
        <v>158700</v>
      </c>
      <c r="U49" s="39">
        <f t="shared" si="13"/>
        <v>164700</v>
      </c>
    </row>
    <row r="50" spans="1:21" ht="22.5" customHeight="1">
      <c r="A50" s="29"/>
      <c r="B50" s="828" t="s">
        <v>91</v>
      </c>
      <c r="C50" s="829"/>
      <c r="D50" s="29"/>
      <c r="E50" s="82"/>
      <c r="F50" s="29"/>
      <c r="G50" s="29"/>
      <c r="H50" s="41"/>
      <c r="I50" s="29"/>
      <c r="J50" s="29"/>
      <c r="K50" s="29"/>
      <c r="L50" s="29"/>
      <c r="M50" s="29"/>
      <c r="N50" s="29"/>
      <c r="O50" s="43"/>
      <c r="P50" s="43"/>
      <c r="Q50" s="43"/>
      <c r="R50" s="44"/>
      <c r="S50" s="38"/>
      <c r="T50" s="38"/>
      <c r="U50" s="39"/>
    </row>
    <row r="51" spans="1:21" ht="22.5" customHeight="1">
      <c r="A51" s="29">
        <v>33</v>
      </c>
      <c r="B51" s="40" t="s">
        <v>99</v>
      </c>
      <c r="C51" s="40" t="s">
        <v>107</v>
      </c>
      <c r="D51" s="29" t="s">
        <v>6</v>
      </c>
      <c r="E51" s="53" t="s">
        <v>157</v>
      </c>
      <c r="F51" s="29">
        <v>1</v>
      </c>
      <c r="G51" s="29">
        <v>1</v>
      </c>
      <c r="H51" s="41">
        <v>130800</v>
      </c>
      <c r="I51" s="29">
        <v>1</v>
      </c>
      <c r="J51" s="29">
        <v>1</v>
      </c>
      <c r="K51" s="29">
        <v>1</v>
      </c>
      <c r="L51" s="29" t="s">
        <v>6</v>
      </c>
      <c r="M51" s="29" t="s">
        <v>6</v>
      </c>
      <c r="N51" s="29" t="s">
        <v>6</v>
      </c>
      <c r="O51" s="43">
        <v>4560</v>
      </c>
      <c r="P51" s="43">
        <v>4800</v>
      </c>
      <c r="Q51" s="43">
        <v>4920</v>
      </c>
      <c r="R51" s="44"/>
      <c r="S51" s="38">
        <f t="shared" ref="S51:S52" si="14">SUM( H51,O51)</f>
        <v>135360</v>
      </c>
      <c r="T51" s="38">
        <f t="shared" ref="T51:U52" si="15">SUM( S51,P51)</f>
        <v>140160</v>
      </c>
      <c r="U51" s="39">
        <f t="shared" si="15"/>
        <v>145080</v>
      </c>
    </row>
    <row r="52" spans="1:21" ht="22.5" customHeight="1">
      <c r="A52" s="29">
        <v>34</v>
      </c>
      <c r="B52" s="40" t="s">
        <v>100</v>
      </c>
      <c r="C52" s="40" t="s">
        <v>108</v>
      </c>
      <c r="D52" s="29" t="s">
        <v>6</v>
      </c>
      <c r="E52" s="53" t="s">
        <v>157</v>
      </c>
      <c r="F52" s="29">
        <v>1</v>
      </c>
      <c r="G52" s="29">
        <v>1</v>
      </c>
      <c r="H52" s="41">
        <v>130800</v>
      </c>
      <c r="I52" s="29">
        <v>1</v>
      </c>
      <c r="J52" s="29">
        <v>1</v>
      </c>
      <c r="K52" s="29">
        <v>1</v>
      </c>
      <c r="L52" s="29" t="s">
        <v>6</v>
      </c>
      <c r="M52" s="29" t="s">
        <v>6</v>
      </c>
      <c r="N52" s="29" t="s">
        <v>6</v>
      </c>
      <c r="O52" s="43">
        <v>4560</v>
      </c>
      <c r="P52" s="43">
        <v>4800</v>
      </c>
      <c r="Q52" s="43">
        <v>4920</v>
      </c>
      <c r="R52" s="44"/>
      <c r="S52" s="38">
        <f t="shared" si="14"/>
        <v>135360</v>
      </c>
      <c r="T52" s="38">
        <f t="shared" si="15"/>
        <v>140160</v>
      </c>
      <c r="U52" s="39">
        <f t="shared" si="15"/>
        <v>145080</v>
      </c>
    </row>
    <row r="53" spans="1:21" s="5" customFormat="1" ht="22.5" customHeight="1">
      <c r="A53" s="8">
        <v>35</v>
      </c>
      <c r="B53" s="10" t="s">
        <v>33</v>
      </c>
      <c r="C53" s="14" t="s">
        <v>183</v>
      </c>
      <c r="D53" s="10"/>
      <c r="E53" s="11" t="s">
        <v>157</v>
      </c>
      <c r="F53" s="10">
        <v>1</v>
      </c>
      <c r="G53" s="10" t="s">
        <v>6</v>
      </c>
      <c r="H53" s="10">
        <v>0</v>
      </c>
      <c r="I53" s="10">
        <v>1</v>
      </c>
      <c r="J53" s="10">
        <v>1</v>
      </c>
      <c r="K53" s="10">
        <v>1</v>
      </c>
      <c r="L53" s="12" t="s">
        <v>205</v>
      </c>
      <c r="M53" s="10" t="s">
        <v>6</v>
      </c>
      <c r="N53" s="10" t="s">
        <v>6</v>
      </c>
      <c r="O53" s="15">
        <v>0</v>
      </c>
      <c r="P53" s="15">
        <v>0</v>
      </c>
      <c r="Q53" s="15">
        <v>0</v>
      </c>
      <c r="R53" s="16"/>
      <c r="S53" s="17">
        <v>0</v>
      </c>
      <c r="T53" s="17">
        <v>0</v>
      </c>
      <c r="U53" s="18">
        <v>0</v>
      </c>
    </row>
    <row r="54" spans="1:21" s="7" customFormat="1" ht="24.75" customHeight="1">
      <c r="A54" s="870" t="s">
        <v>0</v>
      </c>
      <c r="B54" s="870" t="s">
        <v>13</v>
      </c>
      <c r="C54" s="870" t="s">
        <v>1</v>
      </c>
      <c r="D54" s="870" t="s">
        <v>69</v>
      </c>
      <c r="E54" s="868" t="s">
        <v>65</v>
      </c>
      <c r="F54" s="868" t="s">
        <v>66</v>
      </c>
      <c r="G54" s="848" t="s">
        <v>22</v>
      </c>
      <c r="H54" s="849"/>
      <c r="I54" s="850" t="s">
        <v>192</v>
      </c>
      <c r="J54" s="851"/>
      <c r="K54" s="852"/>
      <c r="L54" s="856" t="s">
        <v>67</v>
      </c>
      <c r="M54" s="857"/>
      <c r="N54" s="858"/>
      <c r="O54" s="862" t="s">
        <v>68</v>
      </c>
      <c r="P54" s="863"/>
      <c r="Q54" s="864"/>
      <c r="R54" s="118"/>
      <c r="S54" s="862" t="s">
        <v>3</v>
      </c>
      <c r="T54" s="863"/>
      <c r="U54" s="864"/>
    </row>
    <row r="55" spans="1:21" s="7" customFormat="1" ht="26.25" customHeight="1">
      <c r="A55" s="871"/>
      <c r="B55" s="871"/>
      <c r="C55" s="871"/>
      <c r="D55" s="871"/>
      <c r="E55" s="873"/>
      <c r="F55" s="873"/>
      <c r="G55" s="868" t="s">
        <v>4</v>
      </c>
      <c r="H55" s="868" t="s">
        <v>23</v>
      </c>
      <c r="I55" s="853"/>
      <c r="J55" s="854"/>
      <c r="K55" s="855"/>
      <c r="L55" s="859"/>
      <c r="M55" s="860"/>
      <c r="N55" s="861"/>
      <c r="O55" s="865"/>
      <c r="P55" s="866"/>
      <c r="Q55" s="867"/>
      <c r="R55" s="118"/>
      <c r="S55" s="865"/>
      <c r="T55" s="866"/>
      <c r="U55" s="867"/>
    </row>
    <row r="56" spans="1:21" s="7" customFormat="1" ht="24.95" customHeight="1">
      <c r="A56" s="872"/>
      <c r="B56" s="872"/>
      <c r="C56" s="872"/>
      <c r="D56" s="872"/>
      <c r="E56" s="869"/>
      <c r="F56" s="869"/>
      <c r="G56" s="869"/>
      <c r="H56" s="869"/>
      <c r="I56" s="119">
        <v>2558</v>
      </c>
      <c r="J56" s="119">
        <v>2559</v>
      </c>
      <c r="K56" s="119">
        <v>2560</v>
      </c>
      <c r="L56" s="119">
        <v>2558</v>
      </c>
      <c r="M56" s="119">
        <v>2559</v>
      </c>
      <c r="N56" s="119">
        <v>2560</v>
      </c>
      <c r="O56" s="118">
        <v>2558</v>
      </c>
      <c r="P56" s="118">
        <v>2559</v>
      </c>
      <c r="Q56" s="118">
        <v>2560</v>
      </c>
      <c r="R56" s="8">
        <v>2554</v>
      </c>
      <c r="S56" s="118">
        <v>2558</v>
      </c>
      <c r="T56" s="118">
        <v>2559</v>
      </c>
      <c r="U56" s="118">
        <v>2560</v>
      </c>
    </row>
    <row r="57" spans="1:21" ht="24" customHeight="1">
      <c r="A57" s="29"/>
      <c r="B57" s="826" t="s">
        <v>58</v>
      </c>
      <c r="C57" s="827"/>
      <c r="D57" s="45"/>
      <c r="E57" s="87"/>
      <c r="F57" s="88"/>
      <c r="G57" s="88"/>
      <c r="H57" s="88"/>
      <c r="I57" s="88"/>
      <c r="J57" s="88"/>
      <c r="K57" s="88"/>
      <c r="L57" s="88"/>
      <c r="M57" s="88"/>
      <c r="N57" s="88"/>
      <c r="O57" s="89"/>
      <c r="P57" s="89"/>
      <c r="Q57" s="89"/>
      <c r="R57" s="89"/>
      <c r="S57" s="89"/>
      <c r="T57" s="89"/>
      <c r="U57" s="90"/>
    </row>
    <row r="58" spans="1:21" ht="24.95" customHeight="1">
      <c r="A58" s="29">
        <v>36</v>
      </c>
      <c r="B58" s="40" t="s">
        <v>44</v>
      </c>
      <c r="C58" s="40" t="s">
        <v>46</v>
      </c>
      <c r="D58" s="29" t="s">
        <v>64</v>
      </c>
      <c r="E58" s="51">
        <v>6</v>
      </c>
      <c r="F58" s="123">
        <v>1</v>
      </c>
      <c r="G58" s="123">
        <v>1</v>
      </c>
      <c r="H58" s="77">
        <v>296280</v>
      </c>
      <c r="I58" s="77">
        <v>1</v>
      </c>
      <c r="J58" s="77">
        <v>1</v>
      </c>
      <c r="K58" s="77">
        <v>1</v>
      </c>
      <c r="L58" s="77" t="s">
        <v>6</v>
      </c>
      <c r="M58" s="77" t="s">
        <v>6</v>
      </c>
      <c r="N58" s="77" t="s">
        <v>6</v>
      </c>
      <c r="O58" s="43">
        <v>10200</v>
      </c>
      <c r="P58" s="43">
        <v>10560</v>
      </c>
      <c r="Q58" s="43">
        <v>10800</v>
      </c>
      <c r="R58" s="43"/>
      <c r="S58" s="38">
        <f>SUM(H58,O58)</f>
        <v>306480</v>
      </c>
      <c r="T58" s="38">
        <f>SUM( S58,P58)</f>
        <v>317040</v>
      </c>
      <c r="U58" s="39">
        <f>SUM( T58,Q58)</f>
        <v>327840</v>
      </c>
    </row>
    <row r="59" spans="1:21" ht="24.95" customHeight="1">
      <c r="A59" s="29">
        <v>37</v>
      </c>
      <c r="B59" s="40" t="s">
        <v>114</v>
      </c>
      <c r="C59" s="40" t="s">
        <v>115</v>
      </c>
      <c r="D59" s="29" t="s">
        <v>80</v>
      </c>
      <c r="E59" s="51" t="s">
        <v>18</v>
      </c>
      <c r="F59" s="123">
        <v>1</v>
      </c>
      <c r="G59" s="77">
        <v>1</v>
      </c>
      <c r="H59" s="77">
        <v>235920</v>
      </c>
      <c r="I59" s="77">
        <v>1</v>
      </c>
      <c r="J59" s="77">
        <v>1</v>
      </c>
      <c r="K59" s="77">
        <v>1</v>
      </c>
      <c r="L59" s="77" t="s">
        <v>6</v>
      </c>
      <c r="M59" s="77" t="s">
        <v>6</v>
      </c>
      <c r="N59" s="77" t="s">
        <v>6</v>
      </c>
      <c r="O59" s="43">
        <v>8880</v>
      </c>
      <c r="P59" s="52">
        <v>8880</v>
      </c>
      <c r="Q59" s="43">
        <v>8880</v>
      </c>
      <c r="R59" s="43"/>
      <c r="S59" s="68">
        <f>SUM(H59,O59)</f>
        <v>244800</v>
      </c>
      <c r="T59" s="68">
        <f>SUM( S59,P59)</f>
        <v>253680</v>
      </c>
      <c r="U59" s="43">
        <f>SUM( T59,Q59)</f>
        <v>262560</v>
      </c>
    </row>
    <row r="60" spans="1:21" ht="24.95" customHeight="1">
      <c r="A60" s="29">
        <v>38</v>
      </c>
      <c r="B60" s="40" t="s">
        <v>25</v>
      </c>
      <c r="C60" s="40" t="s">
        <v>166</v>
      </c>
      <c r="D60" s="29" t="s">
        <v>84</v>
      </c>
      <c r="E60" s="53" t="s">
        <v>90</v>
      </c>
      <c r="F60" s="29">
        <v>1</v>
      </c>
      <c r="G60" s="29">
        <v>1</v>
      </c>
      <c r="H60" s="41">
        <v>0</v>
      </c>
      <c r="I60" s="41">
        <v>1</v>
      </c>
      <c r="J60" s="41">
        <v>1</v>
      </c>
      <c r="K60" s="41">
        <v>1</v>
      </c>
      <c r="L60" s="41" t="s">
        <v>6</v>
      </c>
      <c r="M60" s="41" t="s">
        <v>6</v>
      </c>
      <c r="N60" s="41" t="s">
        <v>6</v>
      </c>
      <c r="O60" s="841" t="s">
        <v>24</v>
      </c>
      <c r="P60" s="842"/>
      <c r="Q60" s="842"/>
      <c r="R60" s="842"/>
      <c r="S60" s="842"/>
      <c r="T60" s="842"/>
      <c r="U60" s="843"/>
    </row>
    <row r="61" spans="1:21" ht="21" customHeight="1">
      <c r="A61" s="29">
        <v>39</v>
      </c>
      <c r="B61" s="40" t="s">
        <v>26</v>
      </c>
      <c r="C61" s="40" t="s">
        <v>166</v>
      </c>
      <c r="D61" s="29" t="s">
        <v>85</v>
      </c>
      <c r="E61" s="53" t="s">
        <v>90</v>
      </c>
      <c r="F61" s="29">
        <v>1</v>
      </c>
      <c r="G61" s="29">
        <v>1</v>
      </c>
      <c r="H61" s="41">
        <v>0</v>
      </c>
      <c r="I61" s="41">
        <v>1</v>
      </c>
      <c r="J61" s="41">
        <v>1</v>
      </c>
      <c r="K61" s="41">
        <v>1</v>
      </c>
      <c r="L61" s="41" t="s">
        <v>6</v>
      </c>
      <c r="M61" s="41" t="s">
        <v>6</v>
      </c>
      <c r="N61" s="41" t="s">
        <v>6</v>
      </c>
      <c r="O61" s="841" t="s">
        <v>24</v>
      </c>
      <c r="P61" s="842"/>
      <c r="Q61" s="842"/>
      <c r="R61" s="842"/>
      <c r="S61" s="842"/>
      <c r="T61" s="842"/>
      <c r="U61" s="843"/>
    </row>
    <row r="62" spans="1:21" ht="24.95" customHeight="1">
      <c r="A62" s="29">
        <v>40</v>
      </c>
      <c r="B62" s="40" t="s">
        <v>27</v>
      </c>
      <c r="C62" s="40" t="s">
        <v>166</v>
      </c>
      <c r="D62" s="29" t="s">
        <v>86</v>
      </c>
      <c r="E62" s="53" t="s">
        <v>90</v>
      </c>
      <c r="F62" s="29">
        <v>1</v>
      </c>
      <c r="G62" s="29">
        <v>1</v>
      </c>
      <c r="H62" s="41">
        <v>0</v>
      </c>
      <c r="I62" s="41">
        <v>1</v>
      </c>
      <c r="J62" s="41">
        <v>1</v>
      </c>
      <c r="K62" s="41">
        <v>1</v>
      </c>
      <c r="L62" s="41" t="s">
        <v>6</v>
      </c>
      <c r="M62" s="41" t="s">
        <v>6</v>
      </c>
      <c r="N62" s="41" t="s">
        <v>6</v>
      </c>
      <c r="O62" s="841" t="s">
        <v>24</v>
      </c>
      <c r="P62" s="842"/>
      <c r="Q62" s="842"/>
      <c r="R62" s="842"/>
      <c r="S62" s="842"/>
      <c r="T62" s="842"/>
      <c r="U62" s="843"/>
    </row>
    <row r="63" spans="1:21" ht="24.95" customHeight="1">
      <c r="A63" s="29">
        <v>41</v>
      </c>
      <c r="B63" s="40" t="s">
        <v>29</v>
      </c>
      <c r="C63" s="112" t="s">
        <v>168</v>
      </c>
      <c r="D63" s="29" t="s">
        <v>87</v>
      </c>
      <c r="E63" s="53" t="s">
        <v>167</v>
      </c>
      <c r="F63" s="29">
        <v>1</v>
      </c>
      <c r="G63" s="29">
        <v>1</v>
      </c>
      <c r="H63" s="41">
        <v>0</v>
      </c>
      <c r="I63" s="41">
        <v>1</v>
      </c>
      <c r="J63" s="41">
        <v>1</v>
      </c>
      <c r="K63" s="41">
        <v>1</v>
      </c>
      <c r="L63" s="41" t="s">
        <v>6</v>
      </c>
      <c r="M63" s="41" t="s">
        <v>6</v>
      </c>
      <c r="N63" s="41" t="s">
        <v>6</v>
      </c>
      <c r="O63" s="841" t="s">
        <v>24</v>
      </c>
      <c r="P63" s="842"/>
      <c r="Q63" s="842"/>
      <c r="R63" s="842"/>
      <c r="S63" s="842"/>
      <c r="T63" s="842"/>
      <c r="U63" s="843"/>
    </row>
    <row r="64" spans="1:21" ht="24" customHeight="1">
      <c r="A64" s="29">
        <v>42</v>
      </c>
      <c r="B64" s="30" t="s">
        <v>30</v>
      </c>
      <c r="C64" s="112" t="s">
        <v>168</v>
      </c>
      <c r="D64" s="31" t="s">
        <v>88</v>
      </c>
      <c r="E64" s="53" t="s">
        <v>167</v>
      </c>
      <c r="F64" s="31">
        <v>1</v>
      </c>
      <c r="G64" s="31">
        <v>1</v>
      </c>
      <c r="H64" s="32">
        <v>0</v>
      </c>
      <c r="I64" s="32">
        <v>1</v>
      </c>
      <c r="J64" s="32">
        <v>1</v>
      </c>
      <c r="K64" s="32">
        <v>1</v>
      </c>
      <c r="L64" s="32" t="s">
        <v>6</v>
      </c>
      <c r="M64" s="32" t="s">
        <v>6</v>
      </c>
      <c r="N64" s="32" t="s">
        <v>6</v>
      </c>
      <c r="O64" s="841" t="s">
        <v>24</v>
      </c>
      <c r="P64" s="842"/>
      <c r="Q64" s="842"/>
      <c r="R64" s="842"/>
      <c r="S64" s="842"/>
      <c r="T64" s="842"/>
      <c r="U64" s="843"/>
    </row>
    <row r="65" spans="1:21" ht="24.95" customHeight="1">
      <c r="A65" s="29">
        <v>43</v>
      </c>
      <c r="B65" s="40" t="s">
        <v>154</v>
      </c>
      <c r="C65" s="112" t="s">
        <v>168</v>
      </c>
      <c r="D65" s="29" t="s">
        <v>89</v>
      </c>
      <c r="E65" s="53" t="s">
        <v>167</v>
      </c>
      <c r="F65" s="29">
        <v>1</v>
      </c>
      <c r="G65" s="29">
        <v>1</v>
      </c>
      <c r="H65" s="41">
        <v>0</v>
      </c>
      <c r="I65" s="41">
        <v>1</v>
      </c>
      <c r="J65" s="41">
        <v>1</v>
      </c>
      <c r="K65" s="41">
        <v>1</v>
      </c>
      <c r="L65" s="41" t="s">
        <v>6</v>
      </c>
      <c r="M65" s="41" t="s">
        <v>6</v>
      </c>
      <c r="N65" s="41" t="s">
        <v>6</v>
      </c>
      <c r="O65" s="841" t="s">
        <v>24</v>
      </c>
      <c r="P65" s="842"/>
      <c r="Q65" s="842"/>
      <c r="R65" s="842"/>
      <c r="S65" s="842"/>
      <c r="T65" s="842"/>
      <c r="U65" s="843"/>
    </row>
    <row r="66" spans="1:21" ht="24.95" customHeight="1">
      <c r="A66" s="8">
        <v>44</v>
      </c>
      <c r="B66" s="8" t="s">
        <v>204</v>
      </c>
      <c r="C66" s="114" t="s">
        <v>168</v>
      </c>
      <c r="D66" s="8" t="s">
        <v>186</v>
      </c>
      <c r="E66" s="9" t="s">
        <v>167</v>
      </c>
      <c r="F66" s="8">
        <v>1</v>
      </c>
      <c r="G66" s="8">
        <v>1</v>
      </c>
      <c r="H66" s="113">
        <v>0</v>
      </c>
      <c r="I66" s="113">
        <v>1</v>
      </c>
      <c r="J66" s="113">
        <v>1</v>
      </c>
      <c r="K66" s="113">
        <v>1</v>
      </c>
      <c r="L66" s="113" t="s">
        <v>6</v>
      </c>
      <c r="M66" s="113" t="s">
        <v>6</v>
      </c>
      <c r="N66" s="113" t="s">
        <v>6</v>
      </c>
      <c r="O66" s="837" t="s">
        <v>24</v>
      </c>
      <c r="P66" s="838"/>
      <c r="Q66" s="838"/>
      <c r="R66" s="838"/>
      <c r="S66" s="838"/>
      <c r="T66" s="838"/>
      <c r="U66" s="839"/>
    </row>
    <row r="67" spans="1:21" ht="24.95" customHeight="1">
      <c r="A67" s="29"/>
      <c r="B67" s="828" t="s">
        <v>98</v>
      </c>
      <c r="C67" s="829"/>
      <c r="D67" s="844"/>
      <c r="E67" s="845"/>
      <c r="F67" s="845"/>
      <c r="G67" s="845"/>
      <c r="H67" s="845"/>
      <c r="I67" s="845"/>
      <c r="J67" s="845"/>
      <c r="K67" s="845"/>
      <c r="L67" s="845"/>
      <c r="M67" s="845"/>
      <c r="N67" s="845"/>
      <c r="O67" s="845"/>
      <c r="P67" s="845"/>
      <c r="Q67" s="845"/>
      <c r="R67" s="845"/>
      <c r="S67" s="845"/>
      <c r="T67" s="845"/>
      <c r="U67" s="846"/>
    </row>
    <row r="68" spans="1:21" ht="24.95" customHeight="1">
      <c r="A68" s="29">
        <v>45</v>
      </c>
      <c r="B68" s="40" t="s">
        <v>120</v>
      </c>
      <c r="C68" s="40" t="s">
        <v>184</v>
      </c>
      <c r="D68" s="29" t="s">
        <v>6</v>
      </c>
      <c r="E68" s="53" t="s">
        <v>157</v>
      </c>
      <c r="F68" s="29">
        <v>1</v>
      </c>
      <c r="G68" s="29">
        <v>1</v>
      </c>
      <c r="H68" s="29" t="s">
        <v>6</v>
      </c>
      <c r="I68" s="29">
        <v>1</v>
      </c>
      <c r="J68" s="29">
        <v>1</v>
      </c>
      <c r="K68" s="29">
        <v>1</v>
      </c>
      <c r="L68" s="29" t="s">
        <v>6</v>
      </c>
      <c r="M68" s="29" t="s">
        <v>6</v>
      </c>
      <c r="N68" s="29" t="s">
        <v>6</v>
      </c>
      <c r="O68" s="841" t="s">
        <v>24</v>
      </c>
      <c r="P68" s="842"/>
      <c r="Q68" s="842"/>
      <c r="R68" s="842"/>
      <c r="S68" s="842"/>
      <c r="T68" s="842"/>
      <c r="U68" s="843"/>
    </row>
    <row r="69" spans="1:21" ht="24.95" customHeight="1">
      <c r="A69" s="29">
        <v>46</v>
      </c>
      <c r="B69" s="55" t="s">
        <v>121</v>
      </c>
      <c r="C69" s="40" t="s">
        <v>184</v>
      </c>
      <c r="D69" s="29" t="s">
        <v>6</v>
      </c>
      <c r="E69" s="53" t="s">
        <v>157</v>
      </c>
      <c r="F69" s="29">
        <v>1</v>
      </c>
      <c r="G69" s="29">
        <v>1</v>
      </c>
      <c r="H69" s="29" t="s">
        <v>6</v>
      </c>
      <c r="I69" s="29">
        <v>1</v>
      </c>
      <c r="J69" s="29">
        <v>1</v>
      </c>
      <c r="K69" s="29">
        <v>1</v>
      </c>
      <c r="L69" s="29" t="s">
        <v>6</v>
      </c>
      <c r="M69" s="29" t="s">
        <v>6</v>
      </c>
      <c r="N69" s="29" t="s">
        <v>6</v>
      </c>
      <c r="O69" s="847" t="s">
        <v>24</v>
      </c>
      <c r="P69" s="847"/>
      <c r="Q69" s="847"/>
      <c r="R69" s="847"/>
      <c r="S69" s="847"/>
      <c r="T69" s="847"/>
      <c r="U69" s="847"/>
    </row>
    <row r="70" spans="1:21" ht="24.95" customHeight="1">
      <c r="A70" s="29">
        <v>47</v>
      </c>
      <c r="B70" s="40" t="s">
        <v>122</v>
      </c>
      <c r="C70" s="40" t="s">
        <v>184</v>
      </c>
      <c r="D70" s="29" t="s">
        <v>6</v>
      </c>
      <c r="E70" s="53" t="s">
        <v>157</v>
      </c>
      <c r="F70" s="29">
        <v>1</v>
      </c>
      <c r="G70" s="29">
        <v>1</v>
      </c>
      <c r="H70" s="29" t="s">
        <v>6</v>
      </c>
      <c r="I70" s="29">
        <v>1</v>
      </c>
      <c r="J70" s="29">
        <v>1</v>
      </c>
      <c r="K70" s="29">
        <v>1</v>
      </c>
      <c r="L70" s="29" t="s">
        <v>6</v>
      </c>
      <c r="M70" s="29" t="s">
        <v>6</v>
      </c>
      <c r="N70" s="29" t="s">
        <v>6</v>
      </c>
      <c r="O70" s="841" t="s">
        <v>24</v>
      </c>
      <c r="P70" s="842"/>
      <c r="Q70" s="842"/>
      <c r="R70" s="842"/>
      <c r="S70" s="842"/>
      <c r="T70" s="842"/>
      <c r="U70" s="843"/>
    </row>
    <row r="71" spans="1:21" ht="24.95" customHeight="1">
      <c r="A71" s="29">
        <v>48</v>
      </c>
      <c r="B71" s="40" t="s">
        <v>123</v>
      </c>
      <c r="C71" s="40" t="s">
        <v>184</v>
      </c>
      <c r="D71" s="29" t="s">
        <v>6</v>
      </c>
      <c r="E71" s="53" t="s">
        <v>157</v>
      </c>
      <c r="F71" s="29">
        <v>1</v>
      </c>
      <c r="G71" s="29">
        <v>1</v>
      </c>
      <c r="H71" s="29" t="s">
        <v>6</v>
      </c>
      <c r="I71" s="29">
        <v>1</v>
      </c>
      <c r="J71" s="29">
        <v>1</v>
      </c>
      <c r="K71" s="29">
        <v>1</v>
      </c>
      <c r="L71" s="29" t="s">
        <v>6</v>
      </c>
      <c r="M71" s="29" t="s">
        <v>6</v>
      </c>
      <c r="N71" s="29" t="s">
        <v>6</v>
      </c>
      <c r="O71" s="841" t="s">
        <v>24</v>
      </c>
      <c r="P71" s="842"/>
      <c r="Q71" s="842"/>
      <c r="R71" s="842"/>
      <c r="S71" s="842"/>
      <c r="T71" s="842"/>
      <c r="U71" s="843"/>
    </row>
    <row r="72" spans="1:21" ht="24.95" customHeight="1">
      <c r="A72" s="29">
        <v>49</v>
      </c>
      <c r="B72" s="40" t="s">
        <v>124</v>
      </c>
      <c r="C72" s="40" t="s">
        <v>184</v>
      </c>
      <c r="D72" s="29" t="s">
        <v>6</v>
      </c>
      <c r="E72" s="53" t="s">
        <v>157</v>
      </c>
      <c r="F72" s="29">
        <v>1</v>
      </c>
      <c r="G72" s="29">
        <v>1</v>
      </c>
      <c r="H72" s="29" t="s">
        <v>6</v>
      </c>
      <c r="I72" s="29">
        <v>1</v>
      </c>
      <c r="J72" s="29">
        <v>1</v>
      </c>
      <c r="K72" s="29">
        <v>1</v>
      </c>
      <c r="L72" s="29" t="s">
        <v>6</v>
      </c>
      <c r="M72" s="29" t="s">
        <v>6</v>
      </c>
      <c r="N72" s="29" t="s">
        <v>6</v>
      </c>
      <c r="O72" s="841" t="s">
        <v>24</v>
      </c>
      <c r="P72" s="842"/>
      <c r="Q72" s="842"/>
      <c r="R72" s="842"/>
      <c r="S72" s="842"/>
      <c r="T72" s="842"/>
      <c r="U72" s="843"/>
    </row>
    <row r="73" spans="1:21" ht="24.95" customHeight="1">
      <c r="A73" s="29">
        <v>50</v>
      </c>
      <c r="B73" s="40" t="s">
        <v>125</v>
      </c>
      <c r="C73" s="40" t="s">
        <v>184</v>
      </c>
      <c r="D73" s="29" t="s">
        <v>6</v>
      </c>
      <c r="E73" s="53" t="s">
        <v>157</v>
      </c>
      <c r="F73" s="29">
        <v>1</v>
      </c>
      <c r="G73" s="29">
        <v>1</v>
      </c>
      <c r="H73" s="29" t="s">
        <v>6</v>
      </c>
      <c r="I73" s="29">
        <v>1</v>
      </c>
      <c r="J73" s="29">
        <v>1</v>
      </c>
      <c r="K73" s="29">
        <v>1</v>
      </c>
      <c r="L73" s="29" t="s">
        <v>6</v>
      </c>
      <c r="M73" s="29" t="s">
        <v>6</v>
      </c>
      <c r="N73" s="29" t="s">
        <v>6</v>
      </c>
      <c r="O73" s="841" t="s">
        <v>24</v>
      </c>
      <c r="P73" s="842"/>
      <c r="Q73" s="842"/>
      <c r="R73" s="842"/>
      <c r="S73" s="842"/>
      <c r="T73" s="842"/>
      <c r="U73" s="843"/>
    </row>
    <row r="74" spans="1:21" ht="24.95" customHeight="1">
      <c r="A74" s="29">
        <v>51</v>
      </c>
      <c r="B74" s="40" t="s">
        <v>126</v>
      </c>
      <c r="C74" s="40" t="s">
        <v>184</v>
      </c>
      <c r="D74" s="29" t="s">
        <v>6</v>
      </c>
      <c r="E74" s="53" t="s">
        <v>157</v>
      </c>
      <c r="F74" s="29">
        <v>1</v>
      </c>
      <c r="G74" s="29">
        <v>1</v>
      </c>
      <c r="H74" s="29" t="s">
        <v>6</v>
      </c>
      <c r="I74" s="29">
        <v>1</v>
      </c>
      <c r="J74" s="29">
        <v>1</v>
      </c>
      <c r="K74" s="29">
        <v>1</v>
      </c>
      <c r="L74" s="29" t="s">
        <v>6</v>
      </c>
      <c r="M74" s="29" t="s">
        <v>6</v>
      </c>
      <c r="N74" s="29" t="s">
        <v>6</v>
      </c>
      <c r="O74" s="841" t="s">
        <v>24</v>
      </c>
      <c r="P74" s="842"/>
      <c r="Q74" s="842"/>
      <c r="R74" s="842"/>
      <c r="S74" s="842"/>
      <c r="T74" s="842"/>
      <c r="U74" s="843"/>
    </row>
    <row r="75" spans="1:21" ht="24.95" customHeight="1">
      <c r="A75" s="29">
        <v>52</v>
      </c>
      <c r="B75" s="40" t="s">
        <v>127</v>
      </c>
      <c r="C75" s="40" t="s">
        <v>184</v>
      </c>
      <c r="D75" s="29" t="s">
        <v>6</v>
      </c>
      <c r="E75" s="53" t="s">
        <v>157</v>
      </c>
      <c r="F75" s="29">
        <v>1</v>
      </c>
      <c r="G75" s="29">
        <v>1</v>
      </c>
      <c r="H75" s="29" t="s">
        <v>6</v>
      </c>
      <c r="I75" s="29">
        <v>1</v>
      </c>
      <c r="J75" s="29">
        <v>1</v>
      </c>
      <c r="K75" s="29">
        <v>1</v>
      </c>
      <c r="L75" s="29" t="s">
        <v>6</v>
      </c>
      <c r="M75" s="29" t="s">
        <v>6</v>
      </c>
      <c r="N75" s="29" t="s">
        <v>6</v>
      </c>
      <c r="O75" s="841" t="s">
        <v>24</v>
      </c>
      <c r="P75" s="842"/>
      <c r="Q75" s="842"/>
      <c r="R75" s="842"/>
      <c r="S75" s="842"/>
      <c r="T75" s="842"/>
      <c r="U75" s="843"/>
    </row>
    <row r="76" spans="1:21" s="5" customFormat="1" ht="24.95" customHeight="1">
      <c r="A76" s="8">
        <v>53</v>
      </c>
      <c r="B76" s="10" t="s">
        <v>33</v>
      </c>
      <c r="C76" s="40" t="s">
        <v>184</v>
      </c>
      <c r="D76" s="29" t="s">
        <v>6</v>
      </c>
      <c r="E76" s="9" t="s">
        <v>157</v>
      </c>
      <c r="F76" s="10">
        <v>1</v>
      </c>
      <c r="G76" s="10" t="s">
        <v>6</v>
      </c>
      <c r="H76" s="10" t="s">
        <v>6</v>
      </c>
      <c r="I76" s="10">
        <v>1</v>
      </c>
      <c r="J76" s="10">
        <v>1</v>
      </c>
      <c r="K76" s="10">
        <v>1</v>
      </c>
      <c r="L76" s="12" t="s">
        <v>38</v>
      </c>
      <c r="M76" s="10" t="s">
        <v>6</v>
      </c>
      <c r="N76" s="10" t="s">
        <v>6</v>
      </c>
      <c r="O76" s="837" t="s">
        <v>24</v>
      </c>
      <c r="P76" s="838"/>
      <c r="Q76" s="838"/>
      <c r="R76" s="838"/>
      <c r="S76" s="838"/>
      <c r="T76" s="838"/>
      <c r="U76" s="839"/>
    </row>
    <row r="77" spans="1:21" ht="24.95" customHeight="1">
      <c r="A77" s="29"/>
      <c r="B77" s="826" t="s">
        <v>17</v>
      </c>
      <c r="C77" s="827"/>
      <c r="D77" s="45"/>
      <c r="E77" s="69"/>
      <c r="F77" s="70"/>
      <c r="G77" s="70"/>
      <c r="H77" s="70"/>
      <c r="I77" s="70"/>
      <c r="J77" s="70"/>
      <c r="K77" s="70"/>
      <c r="L77" s="70"/>
      <c r="M77" s="70"/>
      <c r="N77" s="70"/>
      <c r="O77" s="71"/>
      <c r="P77" s="71"/>
      <c r="Q77" s="71"/>
      <c r="R77" s="72"/>
      <c r="S77" s="71"/>
      <c r="T77" s="71"/>
      <c r="U77" s="73"/>
    </row>
    <row r="78" spans="1:21" ht="24.95" customHeight="1">
      <c r="A78" s="29">
        <v>54</v>
      </c>
      <c r="B78" s="40" t="s">
        <v>28</v>
      </c>
      <c r="C78" s="55" t="s">
        <v>47</v>
      </c>
      <c r="D78" s="29" t="s">
        <v>131</v>
      </c>
      <c r="E78" s="53">
        <v>6</v>
      </c>
      <c r="F78" s="29">
        <v>1</v>
      </c>
      <c r="G78" s="29">
        <v>1</v>
      </c>
      <c r="H78" s="41">
        <v>296280</v>
      </c>
      <c r="I78" s="54">
        <v>1</v>
      </c>
      <c r="J78" s="42" t="s">
        <v>54</v>
      </c>
      <c r="K78" s="54">
        <v>1</v>
      </c>
      <c r="L78" s="29" t="s">
        <v>6</v>
      </c>
      <c r="M78" s="42" t="s">
        <v>116</v>
      </c>
      <c r="N78" s="29" t="s">
        <v>6</v>
      </c>
      <c r="O78" s="52">
        <v>10200</v>
      </c>
      <c r="P78" s="52">
        <v>10560</v>
      </c>
      <c r="Q78" s="52">
        <v>10800</v>
      </c>
      <c r="R78" s="44"/>
      <c r="S78" s="38">
        <f>SUM( H78,O78)</f>
        <v>306480</v>
      </c>
      <c r="T78" s="38">
        <f>SUM( S78,P78)</f>
        <v>317040</v>
      </c>
      <c r="U78" s="39">
        <f>SUM( T78,Q78)</f>
        <v>327840</v>
      </c>
    </row>
    <row r="79" spans="1:21" ht="24.95" customHeight="1">
      <c r="A79" s="29">
        <v>55</v>
      </c>
      <c r="B79" s="40" t="s">
        <v>15</v>
      </c>
      <c r="C79" s="40" t="s">
        <v>43</v>
      </c>
      <c r="D79" s="29" t="s">
        <v>81</v>
      </c>
      <c r="E79" s="53" t="s">
        <v>18</v>
      </c>
      <c r="F79" s="29">
        <v>1</v>
      </c>
      <c r="G79" s="29">
        <v>1</v>
      </c>
      <c r="H79" s="41">
        <v>202560</v>
      </c>
      <c r="I79" s="41">
        <v>1</v>
      </c>
      <c r="J79" s="41">
        <v>1</v>
      </c>
      <c r="K79" s="41">
        <v>1</v>
      </c>
      <c r="L79" s="41" t="s">
        <v>6</v>
      </c>
      <c r="M79" s="41" t="s">
        <v>6</v>
      </c>
      <c r="N79" s="41" t="s">
        <v>6</v>
      </c>
      <c r="O79" s="43">
        <v>8040</v>
      </c>
      <c r="P79" s="52">
        <v>8160</v>
      </c>
      <c r="Q79" s="43">
        <v>8640</v>
      </c>
      <c r="R79" s="44"/>
      <c r="S79" s="38">
        <f t="shared" ref="S79:S80" si="16">SUM( H79,O79)</f>
        <v>210600</v>
      </c>
      <c r="T79" s="38">
        <f t="shared" ref="T79:U80" si="17">SUM( S79,P79)</f>
        <v>218760</v>
      </c>
      <c r="U79" s="39">
        <f t="shared" si="17"/>
        <v>227400</v>
      </c>
    </row>
    <row r="80" spans="1:21" ht="24.95" customHeight="1">
      <c r="A80" s="29">
        <v>56</v>
      </c>
      <c r="B80" s="40" t="s">
        <v>140</v>
      </c>
      <c r="C80" s="55" t="s">
        <v>147</v>
      </c>
      <c r="D80" s="29" t="s">
        <v>130</v>
      </c>
      <c r="E80" s="81" t="s">
        <v>19</v>
      </c>
      <c r="F80" s="28">
        <v>1</v>
      </c>
      <c r="G80" s="28">
        <v>1</v>
      </c>
      <c r="H80" s="79">
        <v>147420</v>
      </c>
      <c r="I80" s="61" t="s">
        <v>54</v>
      </c>
      <c r="J80" s="123">
        <v>1</v>
      </c>
      <c r="K80" s="61" t="s">
        <v>54</v>
      </c>
      <c r="L80" s="61" t="s">
        <v>6</v>
      </c>
      <c r="M80" s="83" t="s">
        <v>6</v>
      </c>
      <c r="N80" s="61" t="s">
        <v>6</v>
      </c>
      <c r="O80" s="64">
        <v>5400</v>
      </c>
      <c r="P80" s="64">
        <v>5640</v>
      </c>
      <c r="Q80" s="43">
        <v>6120</v>
      </c>
      <c r="R80" s="80"/>
      <c r="S80" s="38">
        <f t="shared" si="16"/>
        <v>152820</v>
      </c>
      <c r="T80" s="38">
        <f t="shared" si="17"/>
        <v>158460</v>
      </c>
      <c r="U80" s="39">
        <f t="shared" si="17"/>
        <v>164580</v>
      </c>
    </row>
    <row r="81" spans="1:26" s="24" customFormat="1" ht="24.95" customHeight="1">
      <c r="A81" s="836" t="s">
        <v>0</v>
      </c>
      <c r="B81" s="836" t="s">
        <v>13</v>
      </c>
      <c r="C81" s="836" t="s">
        <v>1</v>
      </c>
      <c r="D81" s="836" t="s">
        <v>69</v>
      </c>
      <c r="E81" s="835" t="s">
        <v>65</v>
      </c>
      <c r="F81" s="835" t="s">
        <v>66</v>
      </c>
      <c r="G81" s="835" t="s">
        <v>22</v>
      </c>
      <c r="H81" s="835"/>
      <c r="I81" s="840" t="s">
        <v>192</v>
      </c>
      <c r="J81" s="840"/>
      <c r="K81" s="840"/>
      <c r="L81" s="835" t="s">
        <v>67</v>
      </c>
      <c r="M81" s="835"/>
      <c r="N81" s="835"/>
      <c r="O81" s="836" t="s">
        <v>68</v>
      </c>
      <c r="P81" s="836"/>
      <c r="Q81" s="836"/>
      <c r="R81" s="118"/>
      <c r="S81" s="836" t="s">
        <v>3</v>
      </c>
      <c r="T81" s="836"/>
      <c r="U81" s="836"/>
      <c r="V81" s="6"/>
      <c r="W81" s="6"/>
      <c r="X81" s="6"/>
      <c r="Y81" s="6"/>
      <c r="Z81" s="6"/>
    </row>
    <row r="82" spans="1:26" s="6" customFormat="1" ht="26.25" customHeight="1">
      <c r="A82" s="836"/>
      <c r="B82" s="836"/>
      <c r="C82" s="836"/>
      <c r="D82" s="836"/>
      <c r="E82" s="835"/>
      <c r="F82" s="835"/>
      <c r="G82" s="835" t="s">
        <v>4</v>
      </c>
      <c r="H82" s="835" t="s">
        <v>23</v>
      </c>
      <c r="I82" s="840"/>
      <c r="J82" s="840"/>
      <c r="K82" s="840"/>
      <c r="L82" s="835"/>
      <c r="M82" s="835"/>
      <c r="N82" s="835"/>
      <c r="O82" s="836"/>
      <c r="P82" s="836"/>
      <c r="Q82" s="836"/>
      <c r="R82" s="118"/>
      <c r="S82" s="836"/>
      <c r="T82" s="836"/>
      <c r="U82" s="836"/>
    </row>
    <row r="83" spans="1:26" s="25" customFormat="1" ht="24.95" customHeight="1">
      <c r="A83" s="836"/>
      <c r="B83" s="836"/>
      <c r="C83" s="836"/>
      <c r="D83" s="836"/>
      <c r="E83" s="835"/>
      <c r="F83" s="835"/>
      <c r="G83" s="835"/>
      <c r="H83" s="835"/>
      <c r="I83" s="119">
        <v>2558</v>
      </c>
      <c r="J83" s="119">
        <v>2559</v>
      </c>
      <c r="K83" s="119">
        <v>2560</v>
      </c>
      <c r="L83" s="119">
        <v>2558</v>
      </c>
      <c r="M83" s="119">
        <v>2559</v>
      </c>
      <c r="N83" s="119">
        <v>2560</v>
      </c>
      <c r="O83" s="118">
        <v>2558</v>
      </c>
      <c r="P83" s="118">
        <v>2559</v>
      </c>
      <c r="Q83" s="118">
        <v>2560</v>
      </c>
      <c r="R83" s="118">
        <v>2554</v>
      </c>
      <c r="S83" s="118">
        <v>2558</v>
      </c>
      <c r="T83" s="118">
        <v>2559</v>
      </c>
      <c r="U83" s="118">
        <v>2560</v>
      </c>
      <c r="V83" s="6"/>
      <c r="W83" s="6"/>
      <c r="X83" s="6"/>
      <c r="Y83" s="6"/>
      <c r="Z83" s="6"/>
    </row>
    <row r="84" spans="1:26" ht="24.95" customHeight="1">
      <c r="A84" s="54"/>
      <c r="B84" s="826" t="s">
        <v>8</v>
      </c>
      <c r="C84" s="827"/>
      <c r="D84" s="45"/>
      <c r="E84" s="69"/>
      <c r="F84" s="70"/>
      <c r="G84" s="70"/>
      <c r="H84" s="70"/>
      <c r="I84" s="70"/>
      <c r="J84" s="70"/>
      <c r="K84" s="70"/>
      <c r="L84" s="70"/>
      <c r="M84" s="70"/>
      <c r="N84" s="70"/>
      <c r="O84" s="71"/>
      <c r="P84" s="71"/>
      <c r="Q84" s="71"/>
      <c r="R84" s="72"/>
      <c r="S84" s="71"/>
      <c r="T84" s="71"/>
      <c r="U84" s="73"/>
    </row>
    <row r="85" spans="1:26" ht="24.95" customHeight="1">
      <c r="A85" s="29">
        <v>57</v>
      </c>
      <c r="B85" s="40" t="s">
        <v>141</v>
      </c>
      <c r="C85" s="55" t="s">
        <v>155</v>
      </c>
      <c r="D85" s="29" t="s">
        <v>169</v>
      </c>
      <c r="E85" s="53" t="s">
        <v>18</v>
      </c>
      <c r="F85" s="29">
        <v>1</v>
      </c>
      <c r="G85" s="29">
        <v>1</v>
      </c>
      <c r="H85" s="41">
        <v>183480</v>
      </c>
      <c r="I85" s="29">
        <v>1</v>
      </c>
      <c r="J85" s="42" t="s">
        <v>54</v>
      </c>
      <c r="K85" s="29">
        <v>1</v>
      </c>
      <c r="L85" s="29" t="s">
        <v>6</v>
      </c>
      <c r="M85" s="42" t="s">
        <v>6</v>
      </c>
      <c r="N85" s="29" t="s">
        <v>6</v>
      </c>
      <c r="O85" s="52">
        <v>6600</v>
      </c>
      <c r="P85" s="52">
        <v>7320</v>
      </c>
      <c r="Q85" s="52">
        <v>7560</v>
      </c>
      <c r="R85" s="58"/>
      <c r="S85" s="68">
        <f t="shared" ref="S85" si="18">SUM( H85,O85)</f>
        <v>190080</v>
      </c>
      <c r="T85" s="68">
        <f t="shared" ref="T85:U85" si="19">SUM( S85,P85)</f>
        <v>197400</v>
      </c>
      <c r="U85" s="43">
        <f t="shared" si="19"/>
        <v>204960</v>
      </c>
    </row>
    <row r="86" spans="1:26" ht="24.95" customHeight="1">
      <c r="A86" s="29"/>
      <c r="B86" s="826" t="s">
        <v>12</v>
      </c>
      <c r="C86" s="827"/>
      <c r="D86" s="45"/>
      <c r="E86" s="69"/>
      <c r="F86" s="70"/>
      <c r="G86" s="70"/>
      <c r="H86" s="70"/>
      <c r="I86" s="70"/>
      <c r="J86" s="70"/>
      <c r="K86" s="70"/>
      <c r="L86" s="70"/>
      <c r="M86" s="70"/>
      <c r="N86" s="70"/>
      <c r="O86" s="71"/>
      <c r="P86" s="71"/>
      <c r="Q86" s="71"/>
      <c r="R86" s="72"/>
      <c r="S86" s="71"/>
      <c r="T86" s="71"/>
      <c r="U86" s="73"/>
    </row>
    <row r="87" spans="1:26" ht="24.75" customHeight="1">
      <c r="A87" s="29">
        <v>58</v>
      </c>
      <c r="B87" s="40" t="s">
        <v>48</v>
      </c>
      <c r="C87" s="40" t="s">
        <v>113</v>
      </c>
      <c r="D87" s="29" t="s">
        <v>82</v>
      </c>
      <c r="E87" s="53">
        <v>6</v>
      </c>
      <c r="F87" s="29">
        <v>1</v>
      </c>
      <c r="G87" s="29">
        <v>1</v>
      </c>
      <c r="H87" s="41">
        <v>322440</v>
      </c>
      <c r="I87" s="41">
        <v>1</v>
      </c>
      <c r="J87" s="41">
        <v>1</v>
      </c>
      <c r="K87" s="42" t="s">
        <v>54</v>
      </c>
      <c r="L87" s="41" t="s">
        <v>6</v>
      </c>
      <c r="M87" s="41" t="s">
        <v>6</v>
      </c>
      <c r="N87" s="42" t="s">
        <v>6</v>
      </c>
      <c r="O87" s="43">
        <v>10800</v>
      </c>
      <c r="P87" s="43">
        <v>11040</v>
      </c>
      <c r="Q87" s="43">
        <v>11160</v>
      </c>
      <c r="R87" s="44"/>
      <c r="S87" s="38">
        <f t="shared" ref="S87" si="20">SUM( H87,O87)</f>
        <v>333240</v>
      </c>
      <c r="T87" s="38">
        <f t="shared" ref="T87:U87" si="21">SUM( S87,P87)</f>
        <v>344280</v>
      </c>
      <c r="U87" s="39">
        <f t="shared" si="21"/>
        <v>355440</v>
      </c>
    </row>
    <row r="88" spans="1:26" s="5" customFormat="1" ht="24.75" customHeight="1">
      <c r="A88" s="8">
        <v>59</v>
      </c>
      <c r="B88" s="10" t="s">
        <v>33</v>
      </c>
      <c r="C88" s="14" t="s">
        <v>152</v>
      </c>
      <c r="D88" s="10" t="s">
        <v>83</v>
      </c>
      <c r="E88" s="11" t="s">
        <v>18</v>
      </c>
      <c r="F88" s="10">
        <v>1</v>
      </c>
      <c r="G88" s="10" t="s">
        <v>6</v>
      </c>
      <c r="H88" s="13">
        <v>0</v>
      </c>
      <c r="I88" s="12" t="s">
        <v>54</v>
      </c>
      <c r="J88" s="13">
        <v>1</v>
      </c>
      <c r="K88" s="12" t="s">
        <v>54</v>
      </c>
      <c r="L88" s="12" t="s">
        <v>205</v>
      </c>
      <c r="M88" s="13" t="s">
        <v>6</v>
      </c>
      <c r="N88" s="12" t="s">
        <v>6</v>
      </c>
      <c r="O88" s="19">
        <v>0</v>
      </c>
      <c r="P88" s="19">
        <v>0</v>
      </c>
      <c r="Q88" s="19">
        <v>0</v>
      </c>
      <c r="R88" s="20"/>
      <c r="S88" s="17">
        <v>0</v>
      </c>
      <c r="T88" s="17">
        <v>0</v>
      </c>
      <c r="U88" s="18">
        <v>0</v>
      </c>
    </row>
    <row r="89" spans="1:26" ht="24.95" customHeight="1">
      <c r="A89" s="126"/>
      <c r="B89" s="828" t="s">
        <v>98</v>
      </c>
      <c r="C89" s="829"/>
      <c r="D89" s="830"/>
      <c r="E89" s="831"/>
      <c r="F89" s="831"/>
      <c r="G89" s="831"/>
      <c r="H89" s="831"/>
      <c r="I89" s="831"/>
      <c r="J89" s="831"/>
      <c r="K89" s="831"/>
      <c r="L89" s="831"/>
      <c r="M89" s="831"/>
      <c r="N89" s="831"/>
      <c r="O89" s="831"/>
      <c r="P89" s="831"/>
      <c r="Q89" s="831"/>
      <c r="R89" s="831"/>
      <c r="S89" s="831"/>
      <c r="T89" s="831"/>
      <c r="U89" s="832"/>
      <c r="V89" s="2"/>
      <c r="W89" s="2"/>
    </row>
    <row r="90" spans="1:26" ht="22.5" customHeight="1">
      <c r="A90" s="29">
        <v>60</v>
      </c>
      <c r="B90" s="40" t="s">
        <v>118</v>
      </c>
      <c r="C90" s="40" t="s">
        <v>119</v>
      </c>
      <c r="D90" s="29" t="s">
        <v>6</v>
      </c>
      <c r="E90" s="117" t="s">
        <v>159</v>
      </c>
      <c r="F90" s="29">
        <v>1</v>
      </c>
      <c r="G90" s="29">
        <v>1</v>
      </c>
      <c r="H90" s="57">
        <v>183240</v>
      </c>
      <c r="I90" s="29">
        <v>1</v>
      </c>
      <c r="J90" s="29">
        <v>1</v>
      </c>
      <c r="K90" s="29">
        <v>1</v>
      </c>
      <c r="L90" s="85" t="s">
        <v>6</v>
      </c>
      <c r="M90" s="29" t="s">
        <v>6</v>
      </c>
      <c r="N90" s="29" t="s">
        <v>6</v>
      </c>
      <c r="O90" s="52">
        <v>7440</v>
      </c>
      <c r="P90" s="52">
        <v>7680</v>
      </c>
      <c r="Q90" s="52">
        <v>8040</v>
      </c>
      <c r="R90" s="67"/>
      <c r="S90" s="38">
        <f t="shared" ref="S90" si="22">SUM( H90,O90)</f>
        <v>190680</v>
      </c>
      <c r="T90" s="38">
        <f t="shared" ref="T90:U90" si="23">SUM( S90,P90)</f>
        <v>198360</v>
      </c>
      <c r="U90" s="39">
        <f t="shared" si="23"/>
        <v>206400</v>
      </c>
    </row>
    <row r="91" spans="1:26" s="108" customFormat="1" ht="22.5" customHeight="1">
      <c r="A91" s="10"/>
      <c r="B91" s="23" t="s">
        <v>128</v>
      </c>
      <c r="C91" s="14"/>
      <c r="D91" s="10"/>
      <c r="E91" s="11"/>
      <c r="F91" s="12" t="s">
        <v>202</v>
      </c>
      <c r="G91" s="12" t="s">
        <v>203</v>
      </c>
      <c r="H91" s="20">
        <f>SUM(H90,H87,H85,H80,H79,H78,H59,H58,H52,H51,H49,H47,H44,H42,H40,H39,H37,H36,H35,H34,H31,H25,H24,H23,H22,H20,H17,H16,H15,H14,H13,H12,H11,H10,H8,H6,H5)</f>
        <v>7379820</v>
      </c>
      <c r="I91" s="20">
        <v>60</v>
      </c>
      <c r="J91" s="20">
        <v>52</v>
      </c>
      <c r="K91" s="20">
        <v>52</v>
      </c>
      <c r="L91" s="13" t="s">
        <v>206</v>
      </c>
      <c r="M91" s="13" t="s">
        <v>6</v>
      </c>
      <c r="N91" s="13" t="s">
        <v>6</v>
      </c>
      <c r="O91" s="109">
        <f>SUM(O90,O88,O87,O85,O80,O79,O78,O59,O58,O53,O52,O51,O49,O47,O44,O42,O40,O39,O37,O36,O35,O34,O31,O20,O19,O17,O16,O15,O14,O13,O12,O11,O10,O8,O6,O5)</f>
        <v>642340</v>
      </c>
      <c r="P91" s="109">
        <f>SUM( Q90,Q88,Q87,Q85,Q80,Q79,Q78,Q59,Q58,Q53,Q52,Q51,Q49,Q47,Q44,Q42,Q40,Q39,Q37,Q36,Q35,Q34,Q31,Q20,Q19,Q17,Q16,Q15,Q14,Q13,Q12,Q11,Q8,Q6,Q5)</f>
        <v>272940</v>
      </c>
      <c r="Q91" s="109">
        <f>SUM(Q90,Q88,Q87,Q85,Q80,Q79,Q78,Q59,Q58,Q53,Q52,Q51,Q49,Q47,Q44,Q42,Q40,Q39,Q37,Q36,Q35,Q34,Q31,Q20,Q19,Q17,Q16,Q15,Q14,Q13,Q12,Q11,Q10,Q8,Q6,Q5)</f>
        <v>283500</v>
      </c>
      <c r="R91" s="20" t="e">
        <f>SUM(R90,R87,R88,R85,R80,R79,R78,R76,R75,#REF!,R74,R73,R72,R71,R70,R69,R68,R65,R64,R63,R62,R61,R60,R59,R58,R53,R52,R51,R49,R47,R44,R42,R40,R39,R37,R36,R35,R34,R31,R25,R24,R23,R22,R20,R19,R17,R16,R15,R14,R13,R12,R11,R10,R8,#REF!,R5)</f>
        <v>#REF!</v>
      </c>
      <c r="S91" s="20">
        <f>SUM(  S90,S88,S87,S85,S80,S79,S78,S59,S58,S53,S52,S51,S49,S47,S46,S45,S44,S42,S40,S39,S38,S37,S36,S35,S34,S33,S31,S25,S24,S23,S22,S20,S19,S17,S16,S15,S14,S13,S12,S11,S10,S8,S6,S5)</f>
        <v>9118060</v>
      </c>
      <c r="T91" s="20">
        <f>SUM(T90,T88,T87,T85,T80,T79,T78,T59,T58,T53,T52,T51,T49,T47,T46,T45,T44,T42,T40,T39,T38,T37,T36,T35,T34,T33,T31,T25,T24,T23,T22,T20,T19,T17,T16,T15,T14,T13,T12,T11,T10,T8,T6,T5)</f>
        <v>9449860</v>
      </c>
      <c r="U91" s="20">
        <f>SUM(  U90,U88,U87,U85,U80,U79,U78,U59,U58,U53,U52,U51,U49,U47,U46,U45,U44,U42,U40,U39,U38,U37,U36,U35,U34,U33,U31,U25,U24,U23,U22,U20,U19,U17,U16,U15,U14,U13,U12,U11,U10,U8,U6,U5)</f>
        <v>9775420</v>
      </c>
    </row>
    <row r="92" spans="1:26" ht="19.5" customHeight="1">
      <c r="A92" s="29"/>
      <c r="B92" s="785" t="s">
        <v>180</v>
      </c>
      <c r="C92" s="786"/>
      <c r="D92" s="29"/>
      <c r="E92" s="29"/>
      <c r="F92" s="65"/>
      <c r="G92" s="65"/>
      <c r="H92" s="91"/>
      <c r="I92" s="91"/>
      <c r="J92" s="91"/>
      <c r="K92" s="91"/>
      <c r="L92" s="91"/>
      <c r="M92" s="91"/>
      <c r="N92" s="91"/>
      <c r="O92" s="66"/>
      <c r="P92" s="66"/>
      <c r="Q92" s="66"/>
      <c r="R92" s="86"/>
      <c r="S92" s="19">
        <v>1823612</v>
      </c>
      <c r="T92" s="19">
        <v>1889972</v>
      </c>
      <c r="U92" s="19">
        <v>1955084</v>
      </c>
    </row>
    <row r="93" spans="1:26" ht="19.5" customHeight="1">
      <c r="A93" s="29"/>
      <c r="B93" s="785" t="s">
        <v>181</v>
      </c>
      <c r="C93" s="786"/>
      <c r="D93" s="29"/>
      <c r="E93" s="29"/>
      <c r="F93" s="65"/>
      <c r="G93" s="65"/>
      <c r="H93" s="91"/>
      <c r="I93" s="91"/>
      <c r="J93" s="91"/>
      <c r="K93" s="91"/>
      <c r="L93" s="91"/>
      <c r="M93" s="91"/>
      <c r="N93" s="91"/>
      <c r="O93" s="66"/>
      <c r="P93" s="66"/>
      <c r="Q93" s="66"/>
      <c r="R93" s="86"/>
      <c r="S93" s="19">
        <f>SUM(S92,S91)</f>
        <v>10941672</v>
      </c>
      <c r="T93" s="19">
        <f>SUM(T92,T91)</f>
        <v>11339832</v>
      </c>
      <c r="U93" s="19">
        <f>SUM(U92,U91)</f>
        <v>11730504</v>
      </c>
    </row>
    <row r="94" spans="1:26" s="5" customFormat="1" ht="18.75" customHeight="1">
      <c r="A94" s="8"/>
      <c r="B94" s="833" t="s">
        <v>182</v>
      </c>
      <c r="C94" s="834"/>
      <c r="D94" s="8"/>
      <c r="E94" s="8"/>
      <c r="F94" s="10"/>
      <c r="G94" s="10"/>
      <c r="H94" s="13"/>
      <c r="I94" s="13"/>
      <c r="J94" s="13"/>
      <c r="K94" s="13"/>
      <c r="L94" s="10"/>
      <c r="M94" s="10"/>
      <c r="N94" s="10"/>
      <c r="O94" s="27"/>
      <c r="P94" s="27"/>
      <c r="Q94" s="27"/>
      <c r="R94" s="16"/>
      <c r="S94" s="26" t="s">
        <v>209</v>
      </c>
      <c r="T94" s="26" t="s">
        <v>210</v>
      </c>
      <c r="U94" s="26" t="s">
        <v>211</v>
      </c>
    </row>
    <row r="95" spans="1:26" ht="24.95" customHeight="1">
      <c r="A95" s="92" t="s">
        <v>162</v>
      </c>
      <c r="B95" s="122"/>
      <c r="C95" s="93" t="s">
        <v>9</v>
      </c>
      <c r="D95" s="94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95"/>
      <c r="P95" s="95"/>
      <c r="Q95" s="95"/>
      <c r="R95" s="96"/>
      <c r="S95" s="95"/>
      <c r="T95" s="95"/>
      <c r="U95" s="95"/>
    </row>
    <row r="96" spans="1:26" ht="24.95" customHeight="1">
      <c r="A96" s="121"/>
      <c r="B96" s="97" t="s">
        <v>10</v>
      </c>
      <c r="C96" s="97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95"/>
      <c r="P96" s="95"/>
      <c r="Q96" s="95"/>
      <c r="R96" s="96"/>
      <c r="S96" s="95"/>
      <c r="T96" s="95"/>
      <c r="U96" s="95" t="s">
        <v>51</v>
      </c>
    </row>
    <row r="97" spans="1:21" ht="24.95" customHeight="1">
      <c r="A97" s="121"/>
      <c r="B97" s="97" t="s">
        <v>57</v>
      </c>
      <c r="C97" s="97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95"/>
      <c r="P97" s="95"/>
      <c r="Q97" s="95"/>
      <c r="R97" s="96"/>
      <c r="S97" s="95"/>
      <c r="T97" s="95"/>
      <c r="U97" s="98"/>
    </row>
    <row r="98" spans="1:21" ht="24.95" customHeight="1">
      <c r="A98" s="121"/>
      <c r="B98" s="97" t="s">
        <v>176</v>
      </c>
      <c r="C98" s="97"/>
      <c r="D98" s="121"/>
      <c r="E98" s="821" t="s">
        <v>187</v>
      </c>
      <c r="F98" s="821"/>
      <c r="G98" s="821"/>
      <c r="H98" s="821"/>
      <c r="I98" s="821"/>
      <c r="J98" s="821"/>
      <c r="K98" s="821"/>
      <c r="L98" s="821"/>
      <c r="M98" s="821"/>
      <c r="N98" s="821"/>
      <c r="O98" s="95"/>
      <c r="P98" s="95"/>
      <c r="Q98" s="95"/>
      <c r="R98" s="96"/>
      <c r="S98" s="95"/>
      <c r="T98" s="95"/>
      <c r="U98" s="95"/>
    </row>
    <row r="99" spans="1:21" ht="24.95" customHeight="1">
      <c r="A99" s="121"/>
      <c r="B99" s="97" t="s">
        <v>11</v>
      </c>
      <c r="C99" s="97"/>
      <c r="D99" s="121"/>
      <c r="E99" s="821" t="s">
        <v>188</v>
      </c>
      <c r="F99" s="821"/>
      <c r="G99" s="821"/>
      <c r="H99" s="821"/>
      <c r="I99" s="821"/>
      <c r="J99" s="821"/>
      <c r="K99" s="821"/>
      <c r="L99" s="821"/>
      <c r="M99" s="821"/>
      <c r="N99" s="821"/>
      <c r="O99" s="95"/>
      <c r="P99" s="95"/>
      <c r="Q99" s="95"/>
      <c r="R99" s="96"/>
      <c r="S99" s="95"/>
      <c r="T99" s="95"/>
      <c r="U99" s="95"/>
    </row>
    <row r="100" spans="1:21" ht="24.95" customHeight="1">
      <c r="A100" s="121"/>
      <c r="B100" s="789" t="s">
        <v>177</v>
      </c>
      <c r="C100" s="789"/>
      <c r="D100" s="789"/>
      <c r="E100" s="821" t="s">
        <v>189</v>
      </c>
      <c r="F100" s="821"/>
      <c r="G100" s="821"/>
      <c r="H100" s="821"/>
      <c r="I100" s="821"/>
      <c r="J100" s="821"/>
      <c r="K100" s="821"/>
      <c r="L100" s="821"/>
      <c r="M100" s="821"/>
      <c r="N100" s="821"/>
      <c r="O100" s="95"/>
      <c r="P100" s="95"/>
      <c r="Q100" s="95" t="s">
        <v>34</v>
      </c>
      <c r="R100" s="96"/>
      <c r="S100" s="95"/>
      <c r="T100" s="95"/>
      <c r="U100" s="95"/>
    </row>
    <row r="101" spans="1:21" ht="24.95" customHeight="1">
      <c r="A101" s="121"/>
      <c r="B101" s="97" t="s">
        <v>178</v>
      </c>
      <c r="C101" s="97"/>
      <c r="D101" s="121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95"/>
      <c r="P101" s="95" t="s">
        <v>34</v>
      </c>
      <c r="Q101" s="95"/>
      <c r="R101" s="96"/>
      <c r="S101" s="95"/>
      <c r="T101" s="95"/>
      <c r="U101" s="95"/>
    </row>
    <row r="102" spans="1:21" ht="24.95" customHeight="1">
      <c r="A102" s="121"/>
      <c r="B102" s="97" t="s">
        <v>179</v>
      </c>
      <c r="C102" s="97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95"/>
      <c r="P102" s="95"/>
      <c r="Q102" s="95"/>
      <c r="R102" s="96"/>
      <c r="S102" s="95"/>
      <c r="T102" s="95"/>
      <c r="U102" s="95"/>
    </row>
    <row r="103" spans="1:21" ht="24.95" customHeight="1">
      <c r="A103" s="121"/>
      <c r="B103" s="97"/>
      <c r="C103" s="97"/>
      <c r="D103" s="121"/>
      <c r="E103" s="121"/>
      <c r="F103" s="121"/>
      <c r="G103" s="121"/>
      <c r="H103" s="822" t="s">
        <v>37</v>
      </c>
      <c r="I103" s="822"/>
      <c r="J103" s="822"/>
      <c r="K103" s="822"/>
      <c r="L103" s="822"/>
      <c r="M103" s="121"/>
      <c r="N103" s="121"/>
      <c r="O103" s="95"/>
      <c r="P103" s="95"/>
      <c r="Q103" s="95"/>
      <c r="R103" s="96"/>
      <c r="S103" s="95"/>
      <c r="T103" s="95"/>
      <c r="U103" s="95"/>
    </row>
    <row r="104" spans="1:21" ht="24.95" customHeight="1">
      <c r="A104" s="121"/>
      <c r="B104" s="121"/>
      <c r="C104" s="9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95"/>
      <c r="P104" s="95"/>
      <c r="Q104" s="95"/>
      <c r="R104" s="96"/>
      <c r="S104" s="95"/>
      <c r="T104" s="95"/>
      <c r="U104" s="95"/>
    </row>
    <row r="105" spans="1:21" ht="23.25" customHeight="1">
      <c r="A105" s="121"/>
      <c r="B105" s="121"/>
      <c r="C105" s="791" t="s">
        <v>143</v>
      </c>
      <c r="D105" s="791"/>
      <c r="E105" s="121"/>
      <c r="F105" s="121"/>
      <c r="G105" s="782" t="s">
        <v>142</v>
      </c>
      <c r="H105" s="782"/>
      <c r="I105" s="782"/>
      <c r="J105" s="782"/>
      <c r="K105" s="782"/>
      <c r="L105" s="782"/>
      <c r="M105" s="782"/>
      <c r="N105" s="121"/>
      <c r="O105" s="97" t="s">
        <v>164</v>
      </c>
      <c r="P105" s="97"/>
      <c r="Q105" s="97"/>
      <c r="R105" s="97"/>
      <c r="S105" s="97"/>
      <c r="T105" s="95"/>
      <c r="U105" s="95"/>
    </row>
    <row r="106" spans="1:21" ht="24" customHeight="1">
      <c r="A106" s="121"/>
      <c r="B106" s="121"/>
      <c r="C106" s="791" t="s">
        <v>129</v>
      </c>
      <c r="D106" s="791"/>
      <c r="E106" s="121"/>
      <c r="F106" s="121"/>
      <c r="G106" s="782" t="s">
        <v>165</v>
      </c>
      <c r="H106" s="782"/>
      <c r="I106" s="782"/>
      <c r="J106" s="782"/>
      <c r="K106" s="782"/>
      <c r="L106" s="782"/>
      <c r="M106" s="782"/>
      <c r="N106" s="121"/>
      <c r="O106" s="97" t="s">
        <v>52</v>
      </c>
      <c r="P106" s="97"/>
      <c r="Q106" s="97"/>
      <c r="R106" s="97"/>
      <c r="S106" s="97"/>
      <c r="T106" s="95"/>
      <c r="U106" s="95"/>
    </row>
    <row r="107" spans="1:21" ht="24.95" customHeight="1">
      <c r="A107" s="100"/>
      <c r="B107" s="100"/>
      <c r="C107" s="101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2"/>
      <c r="P107" s="102"/>
      <c r="Q107" s="102"/>
      <c r="R107" s="103"/>
      <c r="S107" s="102"/>
      <c r="T107" s="102"/>
      <c r="U107" s="102"/>
    </row>
    <row r="108" spans="1:21" ht="24.95" customHeight="1">
      <c r="A108" s="104"/>
      <c r="B108" s="104"/>
      <c r="C108" s="105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6"/>
      <c r="P108" s="106"/>
      <c r="Q108" s="106"/>
      <c r="R108" s="107"/>
      <c r="S108" s="106"/>
      <c r="T108" s="106"/>
      <c r="U108" s="106"/>
    </row>
  </sheetData>
  <mergeCells count="101">
    <mergeCell ref="C106:D106"/>
    <mergeCell ref="G106:M106"/>
    <mergeCell ref="E98:N98"/>
    <mergeCell ref="E99:N99"/>
    <mergeCell ref="B100:D100"/>
    <mergeCell ref="E100:N100"/>
    <mergeCell ref="H103:L103"/>
    <mergeCell ref="C105:D105"/>
    <mergeCell ref="G105:M105"/>
    <mergeCell ref="B86:C86"/>
    <mergeCell ref="B89:C89"/>
    <mergeCell ref="D89:U89"/>
    <mergeCell ref="B92:C92"/>
    <mergeCell ref="B93:C93"/>
    <mergeCell ref="B94:C94"/>
    <mergeCell ref="L81:N82"/>
    <mergeCell ref="O81:Q82"/>
    <mergeCell ref="S81:U82"/>
    <mergeCell ref="G82:G83"/>
    <mergeCell ref="H82:H83"/>
    <mergeCell ref="B84:C84"/>
    <mergeCell ref="O76:U76"/>
    <mergeCell ref="B77:C77"/>
    <mergeCell ref="A81:A83"/>
    <mergeCell ref="B81:B83"/>
    <mergeCell ref="C81:C83"/>
    <mergeCell ref="D81:D83"/>
    <mergeCell ref="E81:E83"/>
    <mergeCell ref="F81:F83"/>
    <mergeCell ref="G81:H81"/>
    <mergeCell ref="I81:K82"/>
    <mergeCell ref="O70:U70"/>
    <mergeCell ref="O71:U71"/>
    <mergeCell ref="O72:U72"/>
    <mergeCell ref="O73:U73"/>
    <mergeCell ref="O74:U74"/>
    <mergeCell ref="O75:U75"/>
    <mergeCell ref="O65:U65"/>
    <mergeCell ref="O66:U66"/>
    <mergeCell ref="B67:C67"/>
    <mergeCell ref="D67:U67"/>
    <mergeCell ref="O68:U68"/>
    <mergeCell ref="O69:U69"/>
    <mergeCell ref="B57:C57"/>
    <mergeCell ref="O60:U60"/>
    <mergeCell ref="O61:U61"/>
    <mergeCell ref="O62:U62"/>
    <mergeCell ref="O63:U63"/>
    <mergeCell ref="O64:U64"/>
    <mergeCell ref="G54:H54"/>
    <mergeCell ref="I54:K55"/>
    <mergeCell ref="L54:N55"/>
    <mergeCell ref="O54:Q55"/>
    <mergeCell ref="S54:U55"/>
    <mergeCell ref="G55:G56"/>
    <mergeCell ref="H55:H56"/>
    <mergeCell ref="A54:A56"/>
    <mergeCell ref="B54:B56"/>
    <mergeCell ref="C54:C56"/>
    <mergeCell ref="D54:D56"/>
    <mergeCell ref="E54:E56"/>
    <mergeCell ref="F54:F56"/>
    <mergeCell ref="B30:C30"/>
    <mergeCell ref="B32:U32"/>
    <mergeCell ref="B41:C41"/>
    <mergeCell ref="B43:C43"/>
    <mergeCell ref="B48:C48"/>
    <mergeCell ref="B50:C50"/>
    <mergeCell ref="G27:H27"/>
    <mergeCell ref="I27:K28"/>
    <mergeCell ref="L27:N28"/>
    <mergeCell ref="O27:Q28"/>
    <mergeCell ref="S27:U28"/>
    <mergeCell ref="G28:G29"/>
    <mergeCell ref="H28:H29"/>
    <mergeCell ref="B18:C18"/>
    <mergeCell ref="B21:C21"/>
    <mergeCell ref="D21:U21"/>
    <mergeCell ref="A26:U26"/>
    <mergeCell ref="A27:A29"/>
    <mergeCell ref="B27:B29"/>
    <mergeCell ref="C27:C29"/>
    <mergeCell ref="D27:D29"/>
    <mergeCell ref="E27:E29"/>
    <mergeCell ref="F27:F29"/>
    <mergeCell ref="O2:Q3"/>
    <mergeCell ref="S2:U3"/>
    <mergeCell ref="G3:G4"/>
    <mergeCell ref="H3:H4"/>
    <mergeCell ref="B7:C7"/>
    <mergeCell ref="B9:C9"/>
    <mergeCell ref="A1:U1"/>
    <mergeCell ref="A2:A4"/>
    <mergeCell ref="B2:B4"/>
    <mergeCell ref="C2:C4"/>
    <mergeCell ref="D2:D4"/>
    <mergeCell ref="E2:E4"/>
    <mergeCell ref="F2:F4"/>
    <mergeCell ref="G2:H2"/>
    <mergeCell ref="I2:K3"/>
    <mergeCell ref="L2:N3"/>
  </mergeCells>
  <pageMargins left="0.23" right="0.3" top="0.74803149606299213" bottom="0.74803149606299213" header="0.31496062992125984" footer="0.31496062992125984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0"/>
  <sheetViews>
    <sheetView topLeftCell="B1" workbookViewId="0">
      <selection activeCell="I19" sqref="I19"/>
    </sheetView>
  </sheetViews>
  <sheetFormatPr defaultRowHeight="12.75"/>
  <sheetData>
    <row r="1" spans="1:21" ht="20.25">
      <c r="A1" s="429"/>
      <c r="B1" s="425" t="s">
        <v>459</v>
      </c>
      <c r="C1" s="425"/>
      <c r="D1" s="425"/>
      <c r="E1" s="431"/>
      <c r="F1" s="431"/>
      <c r="G1" s="431"/>
      <c r="H1" s="426"/>
      <c r="I1" s="431"/>
      <c r="J1" s="431"/>
      <c r="K1" s="431"/>
      <c r="L1" s="431"/>
      <c r="M1" s="431"/>
      <c r="N1" s="431"/>
      <c r="O1" s="208"/>
      <c r="P1" s="428"/>
      <c r="Q1" s="428"/>
      <c r="R1" s="428"/>
      <c r="S1" s="428"/>
      <c r="T1" s="428"/>
      <c r="U1" s="428"/>
    </row>
    <row r="2" spans="1:21" ht="20.25">
      <c r="A2" s="429"/>
      <c r="B2" s="425" t="s">
        <v>385</v>
      </c>
      <c r="C2" s="425"/>
      <c r="D2" s="425"/>
      <c r="E2" s="431"/>
      <c r="F2" s="431"/>
      <c r="G2" s="431"/>
      <c r="H2" s="426"/>
      <c r="I2" s="431"/>
      <c r="J2" s="431"/>
      <c r="K2" s="431"/>
      <c r="L2" s="431"/>
      <c r="M2" s="431"/>
      <c r="N2" s="431"/>
      <c r="O2" s="208"/>
      <c r="P2" s="427"/>
      <c r="Q2" s="427"/>
      <c r="R2" s="427"/>
      <c r="S2" s="428"/>
      <c r="T2" s="428"/>
      <c r="U2" s="427"/>
    </row>
    <row r="3" spans="1:21" ht="20.25">
      <c r="A3" s="429"/>
      <c r="B3" s="425" t="s">
        <v>483</v>
      </c>
      <c r="C3" s="425"/>
      <c r="D3" s="425"/>
      <c r="E3" s="431"/>
      <c r="F3" s="431"/>
      <c r="G3" s="431"/>
      <c r="H3" s="426"/>
      <c r="I3" s="431"/>
      <c r="J3" s="431"/>
      <c r="K3" s="431"/>
      <c r="L3" s="431"/>
      <c r="M3" s="431"/>
      <c r="N3" s="431"/>
      <c r="O3" s="208"/>
      <c r="P3" s="427"/>
      <c r="Q3" s="427"/>
      <c r="R3" s="427"/>
      <c r="S3" s="428"/>
      <c r="T3" s="428"/>
      <c r="U3" s="427"/>
    </row>
    <row r="4" spans="1:21" ht="20.25">
      <c r="A4" s="429"/>
      <c r="B4" s="425"/>
      <c r="C4" s="425"/>
      <c r="D4" s="425"/>
      <c r="E4" s="431"/>
      <c r="F4" s="431"/>
      <c r="G4" s="431"/>
      <c r="H4" s="426"/>
      <c r="I4" s="431"/>
      <c r="J4" s="431"/>
      <c r="K4" s="431"/>
      <c r="L4" s="431"/>
      <c r="M4" s="431"/>
      <c r="N4" s="431"/>
      <c r="O4" s="208"/>
      <c r="P4" s="427"/>
      <c r="Q4" s="427"/>
      <c r="R4" s="427"/>
      <c r="S4" s="428"/>
      <c r="T4" s="428"/>
      <c r="U4" s="427"/>
    </row>
    <row r="5" spans="1:21" ht="20.25">
      <c r="A5" s="429"/>
      <c r="B5" s="425"/>
      <c r="C5" s="425"/>
      <c r="D5" s="425"/>
      <c r="E5" s="431"/>
      <c r="F5" s="431"/>
      <c r="G5" s="431"/>
      <c r="H5" s="426"/>
      <c r="I5" s="431"/>
      <c r="J5" s="431"/>
      <c r="K5" s="431"/>
      <c r="L5" s="431"/>
      <c r="M5" s="431"/>
      <c r="N5" s="431"/>
      <c r="O5" s="208"/>
      <c r="P5" s="427"/>
      <c r="Q5" s="427"/>
      <c r="R5" s="427"/>
      <c r="S5" s="428"/>
      <c r="T5" s="428"/>
      <c r="U5" s="427"/>
    </row>
    <row r="6" spans="1:21" ht="20.25">
      <c r="A6" s="429"/>
      <c r="B6" s="430"/>
      <c r="C6" s="430"/>
      <c r="D6" s="430"/>
      <c r="E6" s="431"/>
      <c r="F6" s="431"/>
      <c r="G6" s="431"/>
      <c r="H6" s="426"/>
      <c r="I6" s="431"/>
      <c r="J6" s="431"/>
      <c r="K6" s="431"/>
      <c r="L6" s="431"/>
      <c r="M6" s="431"/>
      <c r="N6" s="431"/>
      <c r="O6" s="208"/>
      <c r="P6" s="427"/>
      <c r="Q6" s="427"/>
      <c r="R6" s="427"/>
      <c r="S6" s="428"/>
      <c r="T6" s="428"/>
      <c r="U6" s="427"/>
    </row>
    <row r="7" spans="1:21" ht="20.100000000000001" customHeight="1">
      <c r="A7" s="429"/>
      <c r="B7" s="1"/>
      <c r="C7" s="1"/>
      <c r="D7" s="1"/>
      <c r="E7" s="431"/>
      <c r="F7" s="431"/>
      <c r="G7" s="908" t="s">
        <v>485</v>
      </c>
      <c r="H7" s="908"/>
      <c r="I7" s="908"/>
      <c r="J7" s="908"/>
      <c r="K7" s="908"/>
      <c r="L7" s="908"/>
      <c r="M7" s="908"/>
      <c r="N7" s="908"/>
      <c r="O7" s="910" t="s">
        <v>331</v>
      </c>
      <c r="P7" s="910"/>
      <c r="Q7" s="910"/>
      <c r="R7" s="910"/>
      <c r="S7" s="910"/>
      <c r="T7" s="910"/>
      <c r="U7" s="910"/>
    </row>
    <row r="8" spans="1:21" ht="20.100000000000001" customHeight="1">
      <c r="A8" s="429"/>
      <c r="B8" s="1"/>
      <c r="C8" s="1"/>
      <c r="D8" s="1"/>
      <c r="E8" s="431"/>
      <c r="F8" s="431"/>
      <c r="G8" s="908" t="s">
        <v>486</v>
      </c>
      <c r="H8" s="908"/>
      <c r="I8" s="908"/>
      <c r="J8" s="908"/>
      <c r="K8" s="908"/>
      <c r="L8" s="908"/>
      <c r="M8" s="908"/>
      <c r="N8" s="908"/>
      <c r="O8" s="910" t="s">
        <v>324</v>
      </c>
      <c r="P8" s="910"/>
      <c r="Q8" s="910"/>
      <c r="R8" s="910"/>
      <c r="S8" s="910"/>
      <c r="T8" s="910"/>
      <c r="U8" s="910"/>
    </row>
    <row r="9" spans="1:21" ht="20.100000000000001" customHeight="1">
      <c r="A9" s="429"/>
      <c r="B9" s="1"/>
      <c r="C9" s="1"/>
      <c r="D9" s="1"/>
      <c r="E9" s="431"/>
      <c r="F9" s="431"/>
      <c r="G9" s="908" t="s">
        <v>129</v>
      </c>
      <c r="H9" s="908"/>
      <c r="I9" s="908"/>
      <c r="J9" s="908"/>
      <c r="K9" s="908"/>
      <c r="L9" s="908"/>
      <c r="M9" s="908"/>
      <c r="N9" s="908"/>
      <c r="O9" s="908" t="s">
        <v>325</v>
      </c>
      <c r="P9" s="908"/>
      <c r="Q9" s="908"/>
      <c r="R9" s="908"/>
      <c r="S9" s="908"/>
      <c r="T9" s="908"/>
      <c r="U9" s="908"/>
    </row>
    <row r="10" spans="1:21" ht="20.100000000000001" customHeight="1">
      <c r="A10" s="429"/>
      <c r="B10" s="425"/>
      <c r="C10" s="425"/>
      <c r="D10" s="425"/>
      <c r="E10" s="907"/>
      <c r="F10" s="907"/>
      <c r="G10" s="907"/>
      <c r="H10" s="907"/>
      <c r="I10" s="908"/>
      <c r="J10" s="909"/>
      <c r="K10" s="909"/>
      <c r="L10" s="909"/>
      <c r="M10" s="909"/>
      <c r="N10" s="909"/>
      <c r="O10" s="908" t="s">
        <v>372</v>
      </c>
      <c r="P10" s="908"/>
      <c r="Q10" s="908"/>
      <c r="R10" s="908"/>
      <c r="S10" s="908"/>
      <c r="T10" s="908"/>
      <c r="U10" s="908"/>
    </row>
  </sheetData>
  <mergeCells count="9">
    <mergeCell ref="E10:H10"/>
    <mergeCell ref="I10:N10"/>
    <mergeCell ref="O10:U10"/>
    <mergeCell ref="G7:N7"/>
    <mergeCell ref="O7:U7"/>
    <mergeCell ref="G8:N8"/>
    <mergeCell ref="O8:U8"/>
    <mergeCell ref="G9:N9"/>
    <mergeCell ref="O9:U9"/>
  </mergeCells>
  <printOptions horizontalCentered="1"/>
  <pageMargins left="0" right="0" top="0.74803149606299213" bottom="0.74803149606299213" header="0.31496062992125984" footer="0.31496062992125984"/>
  <pageSetup paperSize="9" scale="77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1</vt:i4>
      </vt:variant>
    </vt:vector>
  </HeadingPairs>
  <TitlesOfParts>
    <vt:vector size="9" baseType="lpstr">
      <vt:lpstr>ภาระค่าใช้จ่าย ข้อ 9</vt:lpstr>
      <vt:lpstr>แผน 61</vt:lpstr>
      <vt:lpstr>ปรับปรุ่งเงินเดือน 1 มค 59  (2)</vt:lpstr>
      <vt:lpstr>ปรับปรุ่งเงินเดือน 1 มค 59 (ต)</vt:lpstr>
      <vt:lpstr>ปรับปรุ่งเงินเดือน 1 มค 59</vt:lpstr>
      <vt:lpstr>ปรับปรุงทึ่1 อนุมัติแล้ว พค</vt:lpstr>
      <vt:lpstr>ปรับปรุงทึ่ 1  อนุมัติแล้ว (พค)</vt:lpstr>
      <vt:lpstr>Sheet1</vt:lpstr>
      <vt:lpstr>'ภาระค่าใช้จ่าย ข้อ 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hgj</dc:creator>
  <cp:lastModifiedBy>Windows User</cp:lastModifiedBy>
  <cp:lastPrinted>2021-01-12T11:53:28Z</cp:lastPrinted>
  <dcterms:created xsi:type="dcterms:W3CDTF">2008-05-31T19:05:30Z</dcterms:created>
  <dcterms:modified xsi:type="dcterms:W3CDTF">2021-01-14T03:20:10Z</dcterms:modified>
</cp:coreProperties>
</file>